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Calcul Indemnités" sheetId="2" state="visible" r:id="rId2"/>
    <sheet xmlns:r="http://schemas.openxmlformats.org/officeDocument/2006/relationships" name="Paramètres" sheetId="3" state="visible" r:id="rId3"/>
    <sheet xmlns:r="http://schemas.openxmlformats.org/officeDocument/2006/relationships" name="Simulateur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yyyy-mm-dd h:mm:ss"/>
    <numFmt numFmtId="166" formatCode="DD/MM/YYYY"/>
  </numFmts>
  <fonts count="28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i val="1"/>
      <color rgb="00FFFFFF"/>
      <sz val="11"/>
    </font>
    <font>
      <name val="Calibri"/>
      <b val="1"/>
      <color rgb="00FFFFFF"/>
      <sz val="10"/>
    </font>
    <font>
      <name val="Calibri"/>
      <b val="1"/>
      <color rgb="001E3A8A"/>
      <sz val="18"/>
    </font>
    <font>
      <name val="Calibri"/>
      <b val="1"/>
      <color rgb="0010B981"/>
      <sz val="18"/>
    </font>
    <font>
      <name val="Calibri"/>
      <b val="1"/>
      <color rgb="00F59E0B"/>
      <sz val="18"/>
    </font>
    <font>
      <name val="Calibri"/>
      <b val="1"/>
      <color rgb="003B82F6"/>
      <sz val="18"/>
    </font>
    <font>
      <name val="Calibri"/>
      <b val="1"/>
      <color rgb="00FFFFFF"/>
      <sz val="12"/>
    </font>
    <font>
      <name val="Calibri"/>
      <color rgb="00000000"/>
      <sz val="10"/>
    </font>
    <font>
      <name val="Calibri"/>
      <b val="1"/>
      <color rgb="00000000"/>
      <sz val="10"/>
    </font>
    <font>
      <name val="Calibri"/>
      <b val="1"/>
      <color rgb="001E3A8A"/>
      <sz val="10"/>
    </font>
    <font>
      <name val="Calibri"/>
      <b val="1"/>
      <color rgb="00FFFFFF"/>
      <sz val="20"/>
    </font>
    <font>
      <name val="Calibri"/>
      <i val="1"/>
      <color rgb="00FFFFFF"/>
      <sz val="10"/>
    </font>
    <font>
      <name val="Calibri"/>
      <b val="1"/>
      <color rgb="00FFFFFF"/>
      <sz val="9"/>
    </font>
    <font>
      <name val="Calibri"/>
      <color rgb="001D4ED8"/>
      <sz val="10"/>
    </font>
    <font>
      <name val="Calibri"/>
      <b val="1"/>
      <color rgb="0010B981"/>
      <sz val="10"/>
    </font>
    <font>
      <name val="Calibri"/>
      <b val="1"/>
      <color rgb="00FFFFFF"/>
      <sz val="11"/>
    </font>
    <font>
      <name val="Calibri"/>
      <b val="1"/>
      <color rgb="00FFFFFF"/>
      <sz val="18"/>
    </font>
    <font>
      <name val="Calibri"/>
      <color rgb="0010B981"/>
      <sz val="10"/>
    </font>
    <font>
      <name val="Calibri"/>
      <i val="1"/>
      <color rgb="006B7280"/>
      <sz val="9"/>
    </font>
    <font>
      <name val="Calibri"/>
      <b val="1"/>
      <color rgb="0010B981"/>
      <sz val="11"/>
    </font>
    <font>
      <name val="Calibri"/>
      <i val="1"/>
      <color rgb="009CA3AF"/>
      <sz val="9"/>
    </font>
    <font>
      <name val="Calibri"/>
      <b val="1"/>
      <color rgb="00FFFFFF"/>
      <sz val="14"/>
    </font>
    <font>
      <name val="Calibri"/>
      <i val="1"/>
      <color rgb="0092400E"/>
      <sz val="9"/>
    </font>
    <font>
      <name val="Calibri"/>
      <b val="1"/>
      <color rgb="00F59E0B"/>
      <sz val="10"/>
    </font>
    <font>
      <name val="Calibri"/>
      <b val="1"/>
      <color rgb="00EF4444"/>
      <sz val="10"/>
    </font>
    <font>
      <name val="Calibri"/>
      <i val="1"/>
      <color rgb="00FFFFFF"/>
      <sz val="9"/>
    </font>
  </fonts>
  <fills count="13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93C5FD"/>
      </patternFill>
    </fill>
    <fill>
      <patternFill patternType="solid">
        <fgColor rgb="00DBEAFE"/>
      </patternFill>
    </fill>
    <fill>
      <patternFill patternType="solid">
        <fgColor rgb="0010B981"/>
      </patternFill>
    </fill>
    <fill>
      <patternFill patternType="solid">
        <fgColor rgb="00D1FAE5"/>
      </patternFill>
    </fill>
    <fill>
      <patternFill patternType="solid">
        <fgColor rgb="00F59E0B"/>
      </patternFill>
    </fill>
    <fill>
      <patternFill patternType="solid">
        <fgColor rgb="00FEF3C7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EF4444"/>
      </patternFill>
    </fill>
  </fills>
  <borders count="7">
    <border>
      <left/>
      <right/>
      <top/>
      <bottom/>
      <diagonal/>
    </border>
    <border>
      <left style="thin">
        <color rgb="001E3A8A"/>
      </left>
      <right style="thin">
        <color rgb="001E3A8A"/>
      </right>
      <top style="thin">
        <color rgb="001E3A8A"/>
      </top>
      <bottom style="thin">
        <color rgb="001E3A8A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10B981"/>
      </left>
      <right style="thin">
        <color rgb="0010B981"/>
      </right>
      <top style="thin">
        <color rgb="0010B981"/>
      </top>
      <bottom style="thin">
        <color rgb="0010B981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3B82F6"/>
      </left>
      <right style="thin">
        <color rgb="003B82F6"/>
      </right>
      <top style="thin">
        <color rgb="003B82F6"/>
      </top>
      <bottom style="thin">
        <color rgb="003B82F6"/>
      </bottom>
    </border>
    <border>
      <left style="thin">
        <color rgb="00F59E0B"/>
      </left>
      <right style="thin">
        <color rgb="00F59E0B"/>
      </right>
      <top style="thin">
        <color rgb="00F59E0B"/>
      </top>
      <bottom style="thin">
        <color rgb="00F59E0B"/>
      </bottom>
    </border>
  </borders>
  <cellStyleXfs count="1">
    <xf numFmtId="0" fontId="0" fillId="0" borderId="0"/>
  </cellStyleXfs>
  <cellXfs count="7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0" fillId="4" borderId="0" pivotButton="0" quotePrefix="0" xfId="0"/>
    <xf numFmtId="0" fontId="3" fillId="2" borderId="0" applyAlignment="1" pivotButton="0" quotePrefix="0" xfId="0">
      <alignment horizontal="center" vertical="center"/>
    </xf>
    <xf numFmtId="0" fontId="3" fillId="6" borderId="0" applyAlignment="1" pivotButton="0" quotePrefix="0" xfId="0">
      <alignment horizontal="center" vertical="center"/>
    </xf>
    <xf numFmtId="0" fontId="3" fillId="8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5" borderId="0" applyAlignment="1" pivotButton="0" quotePrefix="0" xfId="0">
      <alignment horizontal="center" vertical="center"/>
    </xf>
    <xf numFmtId="164" fontId="5" fillId="7" borderId="0" applyAlignment="1" pivotButton="0" quotePrefix="0" xfId="0">
      <alignment horizontal="center" vertical="center"/>
    </xf>
    <xf numFmtId="0" fontId="6" fillId="9" borderId="0" applyAlignment="1" pivotButton="0" quotePrefix="0" xfId="0">
      <alignment horizontal="center" vertical="center"/>
    </xf>
    <xf numFmtId="0" fontId="7" fillId="5" borderId="0" applyAlignment="1" pivotButton="0" quotePrefix="0" xfId="0">
      <alignment horizontal="center" vertical="center"/>
    </xf>
    <xf numFmtId="0" fontId="0" fillId="5" borderId="0" pivotButton="0" quotePrefix="0" xfId="0"/>
    <xf numFmtId="0" fontId="0" fillId="7" borderId="0" pivotButton="0" quotePrefix="0" xfId="0"/>
    <xf numFmtId="0" fontId="0" fillId="9" borderId="0" pivotButton="0" quotePrefix="0" xfId="0"/>
    <xf numFmtId="0" fontId="8" fillId="2" borderId="0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0" fontId="10" fillId="10" borderId="2" applyAlignment="1" pivotButton="0" quotePrefix="0" xfId="0">
      <alignment horizontal="left" vertical="center"/>
    </xf>
    <xf numFmtId="0" fontId="9" fillId="10" borderId="2" applyAlignment="1" pivotButton="0" quotePrefix="0" xfId="0">
      <alignment horizontal="center" vertical="center"/>
    </xf>
    <xf numFmtId="0" fontId="10" fillId="11" borderId="2" applyAlignment="1" pivotButton="0" quotePrefix="0" xfId="0">
      <alignment horizontal="left" vertical="center"/>
    </xf>
    <xf numFmtId="0" fontId="9" fillId="11" borderId="2" applyAlignment="1" pivotButton="0" quotePrefix="0" xfId="0">
      <alignment horizontal="center" vertical="center"/>
    </xf>
    <xf numFmtId="0" fontId="11" fillId="10" borderId="2" applyAlignment="1" pivotButton="0" quotePrefix="0" xfId="0">
      <alignment horizontal="left" vertical="center"/>
    </xf>
    <xf numFmtId="0" fontId="9" fillId="10" borderId="2" applyAlignment="1" pivotButton="0" quotePrefix="0" xfId="0">
      <alignment horizontal="left" vertical="center"/>
    </xf>
    <xf numFmtId="0" fontId="11" fillId="11" borderId="2" applyAlignment="1" pivotButton="0" quotePrefix="0" xfId="0">
      <alignment horizontal="left" vertical="center"/>
    </xf>
    <xf numFmtId="0" fontId="9" fillId="11" borderId="2" applyAlignment="1" pivotButton="0" quotePrefix="0" xfId="0">
      <alignment horizontal="left" vertical="center"/>
    </xf>
    <xf numFmtId="0" fontId="12" fillId="2" borderId="0" applyAlignment="1" pivotButton="0" quotePrefix="0" xfId="0">
      <alignment horizontal="center" vertical="center"/>
    </xf>
    <xf numFmtId="0" fontId="13" fillId="3" borderId="0" applyAlignment="1" pivotButton="0" quotePrefix="0" xfId="0">
      <alignment horizontal="center" vertical="center"/>
    </xf>
    <xf numFmtId="0" fontId="14" fillId="2" borderId="1" applyAlignment="1" pivotButton="0" quotePrefix="0" xfId="0">
      <alignment horizontal="center" vertical="center" wrapText="1"/>
    </xf>
    <xf numFmtId="0" fontId="11" fillId="5" borderId="2" applyAlignment="1" pivotButton="0" quotePrefix="0" xfId="0">
      <alignment horizontal="center" vertical="center"/>
    </xf>
    <xf numFmtId="166" fontId="9" fillId="10" borderId="2" applyAlignment="1" pivotButton="0" quotePrefix="0" xfId="0">
      <alignment horizontal="center" vertical="center"/>
    </xf>
    <xf numFmtId="1" fontId="11" fillId="5" borderId="2" applyAlignment="1" pivotButton="0" quotePrefix="0" xfId="0">
      <alignment horizontal="center" vertical="center"/>
    </xf>
    <xf numFmtId="164" fontId="9" fillId="10" borderId="2" applyAlignment="1" pivotButton="0" quotePrefix="0" xfId="0">
      <alignment horizontal="right" vertical="center"/>
    </xf>
    <xf numFmtId="164" fontId="15" fillId="10" borderId="2" applyAlignment="1" pivotButton="0" quotePrefix="0" xfId="0">
      <alignment horizontal="right" vertical="center"/>
    </xf>
    <xf numFmtId="164" fontId="16" fillId="7" borderId="3" applyAlignment="1" pivotButton="0" quotePrefix="0" xfId="0">
      <alignment horizontal="right" vertical="center"/>
    </xf>
    <xf numFmtId="166" fontId="9" fillId="11" borderId="2" applyAlignment="1" pivotButton="0" quotePrefix="0" xfId="0">
      <alignment horizontal="center" vertical="center"/>
    </xf>
    <xf numFmtId="164" fontId="9" fillId="11" borderId="2" applyAlignment="1" pivotButton="0" quotePrefix="0" xfId="0">
      <alignment horizontal="right" vertical="center"/>
    </xf>
    <xf numFmtId="164" fontId="15" fillId="11" borderId="2" applyAlignment="1" pivotButton="0" quotePrefix="0" xfId="0">
      <alignment horizontal="right" vertical="center"/>
    </xf>
    <xf numFmtId="0" fontId="17" fillId="2" borderId="1" applyAlignment="1" pivotButton="0" quotePrefix="0" xfId="0">
      <alignment horizontal="center" vertical="center"/>
    </xf>
    <xf numFmtId="164" fontId="17" fillId="2" borderId="1" applyAlignment="1" pivotButton="0" quotePrefix="0" xfId="0">
      <alignment horizontal="right" vertical="center"/>
    </xf>
    <xf numFmtId="0" fontId="3" fillId="3" borderId="4" applyAlignment="1" pivotButton="0" quotePrefix="0" xfId="0">
      <alignment horizontal="center" vertical="center"/>
    </xf>
    <xf numFmtId="0" fontId="10" fillId="5" borderId="2" applyAlignment="1" pivotButton="0" quotePrefix="0" xfId="0">
      <alignment horizontal="left" vertical="center"/>
    </xf>
    <xf numFmtId="0" fontId="9" fillId="5" borderId="2" applyAlignment="1" pivotButton="0" quotePrefix="0" xfId="0">
      <alignment horizontal="left" vertical="center"/>
    </xf>
    <xf numFmtId="0" fontId="10" fillId="7" borderId="2" applyAlignment="1" pivotButton="0" quotePrefix="0" xfId="0">
      <alignment horizontal="left" vertical="center"/>
    </xf>
    <xf numFmtId="0" fontId="9" fillId="7" borderId="2" applyAlignment="1" pivotButton="0" quotePrefix="0" xfId="0">
      <alignment horizontal="left" vertical="center"/>
    </xf>
    <xf numFmtId="0" fontId="10" fillId="9" borderId="2" applyAlignment="1" pivotButton="0" quotePrefix="0" xfId="0">
      <alignment horizontal="left" vertical="center"/>
    </xf>
    <xf numFmtId="0" fontId="9" fillId="9" borderId="2" applyAlignment="1" pivotButton="0" quotePrefix="0" xfId="0">
      <alignment horizontal="left" vertical="center"/>
    </xf>
    <xf numFmtId="0" fontId="18" fillId="2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left" vertical="center"/>
    </xf>
    <xf numFmtId="0" fontId="14" fillId="3" borderId="4" applyAlignment="1" pivotButton="0" quotePrefix="0" xfId="0">
      <alignment horizontal="center" vertical="center"/>
    </xf>
    <xf numFmtId="0" fontId="11" fillId="5" borderId="5" applyAlignment="1" pivotButton="0" quotePrefix="0" xfId="0">
      <alignment horizontal="center" vertical="center"/>
    </xf>
    <xf numFmtId="0" fontId="19" fillId="7" borderId="3" applyAlignment="1" pivotButton="0" quotePrefix="0" xfId="0">
      <alignment horizontal="center" vertical="center"/>
    </xf>
    <xf numFmtId="0" fontId="20" fillId="10" borderId="2" applyAlignment="1" pivotButton="0" quotePrefix="0" xfId="0">
      <alignment horizontal="left" vertical="center"/>
    </xf>
    <xf numFmtId="0" fontId="20" fillId="11" borderId="2" applyAlignment="1" pivotButton="0" quotePrefix="0" xfId="0">
      <alignment horizontal="left" vertical="center"/>
    </xf>
    <xf numFmtId="0" fontId="21" fillId="7" borderId="3" applyAlignment="1" pivotButton="0" quotePrefix="0" xfId="0">
      <alignment horizontal="left" vertical="center"/>
    </xf>
    <xf numFmtId="0" fontId="22" fillId="10" borderId="2" applyAlignment="1" pivotButton="0" quotePrefix="0" xfId="0">
      <alignment horizontal="left" vertical="center"/>
    </xf>
    <xf numFmtId="164" fontId="21" fillId="7" borderId="3" applyAlignment="1" pivotButton="0" quotePrefix="0" xfId="0">
      <alignment horizontal="left" vertical="center"/>
    </xf>
    <xf numFmtId="0" fontId="22" fillId="11" borderId="2" applyAlignment="1" pivotButton="0" quotePrefix="0" xfId="0">
      <alignment horizontal="left" vertical="center"/>
    </xf>
    <xf numFmtId="166" fontId="21" fillId="7" borderId="3" applyAlignment="1" pivotButton="0" quotePrefix="0" xfId="0">
      <alignment horizontal="left" vertical="center"/>
    </xf>
    <xf numFmtId="0" fontId="8" fillId="6" borderId="0" applyAlignment="1" pivotButton="0" quotePrefix="0" xfId="0">
      <alignment horizontal="left" vertical="center"/>
    </xf>
    <xf numFmtId="0" fontId="21" fillId="7" borderId="3" applyAlignment="1" pivotButton="0" quotePrefix="0" xfId="0">
      <alignment horizontal="right" vertical="center"/>
    </xf>
    <xf numFmtId="164" fontId="21" fillId="7" borderId="3" applyAlignment="1" pivotButton="0" quotePrefix="0" xfId="0">
      <alignment horizontal="right" vertical="center"/>
    </xf>
    <xf numFmtId="0" fontId="8" fillId="2" borderId="1" applyAlignment="1" pivotButton="0" quotePrefix="0" xfId="0">
      <alignment horizontal="left" vertical="center"/>
    </xf>
    <xf numFmtId="164" fontId="23" fillId="2" borderId="1" applyAlignment="1" pivotButton="0" quotePrefix="0" xfId="0">
      <alignment horizontal="right" vertical="center"/>
    </xf>
    <xf numFmtId="0" fontId="24" fillId="9" borderId="6" applyAlignment="1" pivotButton="0" quotePrefix="0" xfId="0">
      <alignment horizontal="left" vertical="center" wrapText="1"/>
    </xf>
    <xf numFmtId="0" fontId="9" fillId="10" borderId="2" applyAlignment="1" pivotButton="0" quotePrefix="0" xfId="0">
      <alignment horizontal="left" vertical="center" wrapText="1"/>
    </xf>
    <xf numFmtId="0" fontId="9" fillId="11" borderId="2" applyAlignment="1" pivotButton="0" quotePrefix="0" xfId="0">
      <alignment horizontal="left" vertical="center" wrapText="1"/>
    </xf>
    <xf numFmtId="0" fontId="16" fillId="10" borderId="2" applyAlignment="1" pivotButton="0" quotePrefix="0" xfId="0">
      <alignment horizontal="left" vertical="center"/>
    </xf>
    <xf numFmtId="0" fontId="16" fillId="11" borderId="2" applyAlignment="1" pivotButton="0" quotePrefix="0" xfId="0">
      <alignment horizontal="left" vertical="center"/>
    </xf>
    <xf numFmtId="0" fontId="8" fillId="8" borderId="0" applyAlignment="1" pivotButton="0" quotePrefix="0" xfId="0">
      <alignment horizontal="left" vertical="center"/>
    </xf>
    <xf numFmtId="0" fontId="25" fillId="10" borderId="2" applyAlignment="1" pivotButton="0" quotePrefix="0" xfId="0">
      <alignment horizontal="left" vertical="center"/>
    </xf>
    <xf numFmtId="0" fontId="25" fillId="11" borderId="2" applyAlignment="1" pivotButton="0" quotePrefix="0" xfId="0">
      <alignment horizontal="left" vertical="center"/>
    </xf>
    <xf numFmtId="0" fontId="8" fillId="12" borderId="0" applyAlignment="1" pivotButton="0" quotePrefix="0" xfId="0">
      <alignment horizontal="left" vertical="center"/>
    </xf>
    <xf numFmtId="0" fontId="26" fillId="10" borderId="2" applyAlignment="1" pivotButton="0" quotePrefix="0" xfId="0">
      <alignment horizontal="left" vertical="center"/>
    </xf>
    <xf numFmtId="0" fontId="26" fillId="11" borderId="2" applyAlignment="1" pivotButton="0" quotePrefix="0" xfId="0">
      <alignment horizontal="left" vertical="center"/>
    </xf>
    <xf numFmtId="0" fontId="27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B3:I3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3" customWidth="1" min="10" max="10"/>
  </cols>
  <sheetData>
    <row r="1" ht="8" customHeight="1"/>
    <row r="2" ht="8" customHeight="1"/>
    <row r="3" ht="38" customHeight="1">
      <c r="B3" s="1" t="inlineStr">
        <is>
          <t>MODÈLE DE CALCUL DES INDEMNITÉS</t>
        </is>
      </c>
    </row>
    <row r="4" ht="26" customHeight="1">
      <c r="B4" s="2" t="inlineStr">
        <is>
          <t>Gestion automatisée des indemnités salariales  •  Édition March 2026</t>
        </is>
      </c>
    </row>
    <row r="5" ht="14" customHeight="1">
      <c r="B5" s="3" t="n"/>
      <c r="C5" s="3" t="n"/>
      <c r="D5" s="3" t="n"/>
      <c r="E5" s="3" t="n"/>
      <c r="F5" s="3" t="n"/>
      <c r="G5" s="3" t="n"/>
      <c r="H5" s="3" t="n"/>
      <c r="I5" s="3" t="n"/>
    </row>
    <row r="6" ht="20" customHeight="1"/>
    <row r="7" ht="14" customHeight="1"/>
    <row r="8" ht="18" customHeight="1">
      <c r="B8" s="4" t="inlineStr">
        <is>
          <t>👥 Salariés</t>
        </is>
      </c>
      <c r="D8" s="5" t="inlineStr">
        <is>
          <t>💰 Total Indemnités</t>
        </is>
      </c>
      <c r="F8" s="6" t="inlineStr">
        <is>
          <t>⚠️ Alertes</t>
        </is>
      </c>
      <c r="H8" s="7" t="inlineStr">
        <is>
          <t>📅 Mise à jour</t>
        </is>
      </c>
    </row>
    <row r="9" ht="32" customHeight="1">
      <c r="B9" s="8">
        <f>'Calcul Indemnités'!B53</f>
        <v/>
      </c>
      <c r="D9" s="9">
        <f>'Calcul Indemnités'!G53</f>
        <v/>
      </c>
      <c r="F9" s="10">
        <f>'Calcul Indemnités'!J53</f>
        <v/>
      </c>
      <c r="H9" s="11" t="inlineStr">
        <is>
          <t>03/03/2026</t>
        </is>
      </c>
    </row>
    <row r="10" ht="20" customHeight="1">
      <c r="B10" s="12" t="n"/>
      <c r="D10" s="13" t="n"/>
      <c r="F10" s="14" t="n"/>
      <c r="H10" s="12" t="n"/>
    </row>
    <row r="11" ht="14" customHeight="1"/>
    <row r="12" ht="20" customHeight="1"/>
    <row r="13" ht="22" customHeight="1">
      <c r="B13" s="15" t="inlineStr">
        <is>
          <t xml:space="preserve">  RÉSUMÉ PAR TYPE D'INDEMNITÉ</t>
        </is>
      </c>
    </row>
    <row r="14" ht="20" customHeight="1">
      <c r="B14" s="16" t="inlineStr">
        <is>
          <t>Type d'Indemnité</t>
        </is>
      </c>
      <c r="C14" s="16" t="inlineStr">
        <is>
          <t>Nb Bénéficiaires</t>
        </is>
      </c>
      <c r="D14" s="16" t="inlineStr">
        <is>
          <t>Montant Moyen</t>
        </is>
      </c>
      <c r="E14" s="16" t="inlineStr">
        <is>
          <t>Montant Total</t>
        </is>
      </c>
      <c r="F14" s="16" t="inlineStr">
        <is>
          <t>% du Total</t>
        </is>
      </c>
      <c r="G14" s="16" t="inlineStr">
        <is>
          <t>Statut</t>
        </is>
      </c>
    </row>
    <row r="15" ht="20" customHeight="1">
      <c r="B15" s="17" t="inlineStr">
        <is>
          <t>Indemnité de licenciement</t>
        </is>
      </c>
      <c r="C15" s="18">
        <f>COUNTIF('Calcul Indemnités'!C6:C45,"*")</f>
        <v/>
      </c>
      <c r="D15" s="18" t="inlineStr">
        <is>
          <t>Voir feuille</t>
        </is>
      </c>
      <c r="E15" s="18" t="inlineStr">
        <is>
          <t>Voir feuille</t>
        </is>
      </c>
      <c r="F15" s="18" t="inlineStr">
        <is>
          <t>N/A</t>
        </is>
      </c>
      <c r="G15" s="18" t="inlineStr">
        <is>
          <t>✅ Calculée</t>
        </is>
      </c>
    </row>
    <row r="16" ht="20" customHeight="1">
      <c r="B16" s="19" t="inlineStr">
        <is>
          <t>Indemnité de préavis</t>
        </is>
      </c>
      <c r="C16" s="20">
        <f>COUNTIF('Calcul Indemnités'!C6:C45,"*")</f>
        <v/>
      </c>
      <c r="D16" s="20" t="inlineStr">
        <is>
          <t>Voir feuille</t>
        </is>
      </c>
      <c r="E16" s="20" t="inlineStr">
        <is>
          <t>Voir feuille</t>
        </is>
      </c>
      <c r="F16" s="20" t="inlineStr">
        <is>
          <t>N/A</t>
        </is>
      </c>
      <c r="G16" s="20" t="inlineStr">
        <is>
          <t>✅ Calculée</t>
        </is>
      </c>
    </row>
    <row r="17" ht="20" customHeight="1">
      <c r="B17" s="17" t="inlineStr">
        <is>
          <t>Indemnité de congés payés</t>
        </is>
      </c>
      <c r="C17" s="18">
        <f>COUNTIF('Calcul Indemnités'!C6:C45,"*")</f>
        <v/>
      </c>
      <c r="D17" s="18" t="inlineStr">
        <is>
          <t>Voir feuille</t>
        </is>
      </c>
      <c r="E17" s="18" t="inlineStr">
        <is>
          <t>Voir feuille</t>
        </is>
      </c>
      <c r="F17" s="18" t="inlineStr">
        <is>
          <t>N/A</t>
        </is>
      </c>
      <c r="G17" s="18" t="inlineStr">
        <is>
          <t>✅ Calculée</t>
        </is>
      </c>
    </row>
    <row r="18" ht="20" customHeight="1">
      <c r="B18" s="19" t="inlineStr">
        <is>
          <t>Indemnité de transport</t>
        </is>
      </c>
      <c r="C18" s="20">
        <f>COUNTIF('Calcul Indemnités'!C6:C45,"*")</f>
        <v/>
      </c>
      <c r="D18" s="20" t="inlineStr">
        <is>
          <t>Voir feuille</t>
        </is>
      </c>
      <c r="E18" s="20" t="inlineStr">
        <is>
          <t>Voir feuille</t>
        </is>
      </c>
      <c r="F18" s="20" t="inlineStr">
        <is>
          <t>N/A</t>
        </is>
      </c>
      <c r="G18" s="20" t="inlineStr">
        <is>
          <t>✅ Calculée</t>
        </is>
      </c>
    </row>
    <row r="19" ht="20" customHeight="1">
      <c r="B19" s="17" t="inlineStr">
        <is>
          <t>Indemnité de repas</t>
        </is>
      </c>
      <c r="C19" s="18">
        <f>COUNTIF('Calcul Indemnités'!C6:C45,"*")</f>
        <v/>
      </c>
      <c r="D19" s="18" t="inlineStr">
        <is>
          <t>Voir feuille</t>
        </is>
      </c>
      <c r="E19" s="18" t="inlineStr">
        <is>
          <t>Voir feuille</t>
        </is>
      </c>
      <c r="F19" s="18" t="inlineStr">
        <is>
          <t>N/A</t>
        </is>
      </c>
      <c r="G19" s="18" t="inlineStr">
        <is>
          <t>✅ Calculée</t>
        </is>
      </c>
    </row>
    <row r="20" ht="20" customHeight="1">
      <c r="B20" s="19" t="inlineStr">
        <is>
          <t>Indemnité kilométrique</t>
        </is>
      </c>
      <c r="C20" s="20">
        <f>COUNTIF('Calcul Indemnités'!C6:C45,"*")</f>
        <v/>
      </c>
      <c r="D20" s="20" t="inlineStr">
        <is>
          <t>Voir feuille</t>
        </is>
      </c>
      <c r="E20" s="20" t="inlineStr">
        <is>
          <t>Voir feuille</t>
        </is>
      </c>
      <c r="F20" s="20" t="inlineStr">
        <is>
          <t>N/A</t>
        </is>
      </c>
      <c r="G20" s="20" t="inlineStr">
        <is>
          <t>✅ Calculée</t>
        </is>
      </c>
    </row>
    <row r="21" ht="20" customHeight="1">
      <c r="B21" s="17" t="inlineStr">
        <is>
          <t>Prime d'ancienneté</t>
        </is>
      </c>
      <c r="C21" s="18">
        <f>COUNTIF('Calcul Indemnités'!C6:C45,"*")</f>
        <v/>
      </c>
      <c r="D21" s="18" t="inlineStr">
        <is>
          <t>Voir feuille</t>
        </is>
      </c>
      <c r="E21" s="18" t="inlineStr">
        <is>
          <t>Voir feuille</t>
        </is>
      </c>
      <c r="F21" s="18" t="inlineStr">
        <is>
          <t>N/A</t>
        </is>
      </c>
      <c r="G21" s="18" t="inlineStr">
        <is>
          <t>✅ Calculée</t>
        </is>
      </c>
    </row>
    <row r="22" ht="20" customHeight="1"/>
    <row r="23" ht="20" customHeight="1"/>
    <row r="24" ht="22" customHeight="1">
      <c r="B24" s="15" t="inlineStr">
        <is>
          <t xml:space="preserve">  INFORMATIONS ENTREPRISE</t>
        </is>
      </c>
    </row>
    <row r="25" ht="20" customHeight="1">
      <c r="B25" s="21" t="inlineStr">
        <is>
          <t>Raison sociale</t>
        </is>
      </c>
      <c r="D25" s="22" t="inlineStr"/>
    </row>
    <row r="26" ht="20" customHeight="1">
      <c r="B26" s="23" t="inlineStr">
        <is>
          <t>SIRET</t>
        </is>
      </c>
      <c r="D26" s="24" t="inlineStr"/>
    </row>
    <row r="27" ht="20" customHeight="1">
      <c r="B27" s="21" t="inlineStr">
        <is>
          <t>Convention collective</t>
        </is>
      </c>
      <c r="D27" s="22" t="inlineStr"/>
    </row>
    <row r="28" ht="20" customHeight="1">
      <c r="B28" s="23" t="inlineStr">
        <is>
          <t>Responsable RH</t>
        </is>
      </c>
      <c r="D28" s="24" t="inlineStr"/>
    </row>
    <row r="29" ht="20" customHeight="1">
      <c r="B29" s="21" t="inlineStr">
        <is>
          <t>Période de référence</t>
        </is>
      </c>
      <c r="D29" s="22" t="inlineStr">
        <is>
          <t>March 2026</t>
        </is>
      </c>
    </row>
    <row r="30" ht="20" customHeight="1">
      <c r="B30" s="23" t="inlineStr">
        <is>
          <t>Exercice fiscal</t>
        </is>
      </c>
      <c r="D30" s="24" t="inlineStr">
        <is>
          <t>2026</t>
        </is>
      </c>
    </row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</sheetData>
  <mergeCells count="28">
    <mergeCell ref="B3:I3"/>
    <mergeCell ref="B4:I4"/>
    <mergeCell ref="B8:C8"/>
    <mergeCell ref="B9:C9"/>
    <mergeCell ref="B10:C10"/>
    <mergeCell ref="D8:E8"/>
    <mergeCell ref="D9:E9"/>
    <mergeCell ref="D10:E10"/>
    <mergeCell ref="F8:G8"/>
    <mergeCell ref="F9:G9"/>
    <mergeCell ref="F10:G10"/>
    <mergeCell ref="H8:I8"/>
    <mergeCell ref="H9:I9"/>
    <mergeCell ref="H10:I10"/>
    <mergeCell ref="B13:I13"/>
    <mergeCell ref="B24:I24"/>
    <mergeCell ref="B25:C25"/>
    <mergeCell ref="D25:I25"/>
    <mergeCell ref="B26:C26"/>
    <mergeCell ref="D26:I26"/>
    <mergeCell ref="B27:C27"/>
    <mergeCell ref="D27:I27"/>
    <mergeCell ref="B28:C28"/>
    <mergeCell ref="D28:I28"/>
    <mergeCell ref="B29:C29"/>
    <mergeCell ref="D29:I29"/>
    <mergeCell ref="B30:C30"/>
    <mergeCell ref="D30:I3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B3:N5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6" customWidth="1" min="2" max="2"/>
    <col width="22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4" customWidth="1" min="13" max="13"/>
    <col width="14" customWidth="1" min="14" max="14"/>
    <col width="3" customWidth="1" min="15" max="15"/>
  </cols>
  <sheetData>
    <row r="1" ht="8" customHeight="1"/>
    <row r="2" ht="8" customHeight="1"/>
    <row r="3" ht="36" customHeight="1">
      <c r="B3" s="25" t="inlineStr">
        <is>
          <t>CALCUL DES INDEMNITÉS SALARIALES</t>
        </is>
      </c>
    </row>
    <row r="4" ht="22" customHeight="1">
      <c r="B4" s="26" t="inlineStr">
        <is>
          <t>Période : March 2026  •  Mise à jour : 03/03/2026</t>
        </is>
      </c>
    </row>
    <row r="5" ht="14" customHeight="1"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  <c r="M5" s="3" t="n"/>
      <c r="N5" s="3" t="n"/>
    </row>
    <row r="6" ht="40" customHeight="1">
      <c r="B6" s="27" t="inlineStr">
        <is>
          <t>N°</t>
        </is>
      </c>
      <c r="C6" s="27" t="inlineStr">
        <is>
          <t>Nom / Prénom</t>
        </is>
      </c>
      <c r="D6" s="27" t="inlineStr">
        <is>
          <t>Date d'entrée</t>
        </is>
      </c>
      <c r="E6" s="27" t="inlineStr">
        <is>
          <t>Date de sortie</t>
        </is>
      </c>
      <c r="F6" s="27" t="inlineStr">
        <is>
          <t>Ancienneté
(années)</t>
        </is>
      </c>
      <c r="G6" s="27" t="inlineStr">
        <is>
          <t>Salaire Brut
Mensuel (€)</t>
        </is>
      </c>
      <c r="H6" s="27" t="inlineStr">
        <is>
          <t>Ind. Licenciement
(€)</t>
        </is>
      </c>
      <c r="I6" s="27" t="inlineStr">
        <is>
          <t>Ind. Préavis
(€)</t>
        </is>
      </c>
      <c r="J6" s="27" t="inlineStr">
        <is>
          <t>Ind. Congés
Payés (€)</t>
        </is>
      </c>
      <c r="K6" s="27" t="inlineStr">
        <is>
          <t>Ind. Transport
(€)</t>
        </is>
      </c>
      <c r="L6" s="27" t="inlineStr">
        <is>
          <t>Ind. Repas
(€)</t>
        </is>
      </c>
      <c r="M6" s="27" t="inlineStr">
        <is>
          <t>Prime
Ancienneté (€)</t>
        </is>
      </c>
      <c r="N6" s="27" t="inlineStr">
        <is>
          <t>TOTAL
INDEMNITÉS (€)</t>
        </is>
      </c>
    </row>
    <row r="7" ht="20" customHeight="1">
      <c r="B7" s="28" t="n">
        <v>1</v>
      </c>
      <c r="C7" s="17" t="inlineStr">
        <is>
          <t>Martin Sophie</t>
        </is>
      </c>
      <c r="D7" s="29" t="n">
        <v>38384</v>
      </c>
      <c r="E7" s="29" t="n">
        <v>46084.86123838624</v>
      </c>
      <c r="F7" s="30">
        <f>DATEDIF(D7,E7,"Y")</f>
        <v/>
      </c>
      <c r="G7" s="31" t="n">
        <v>5285.29</v>
      </c>
      <c r="H7" s="32">
        <f>IF(F7&lt;=10, G7/4*F7, G7/4*10 + G7/3*(F7-10))</f>
        <v/>
      </c>
      <c r="I7" s="32">
        <f>MIN(G7*ROUNDUP(F7/5,0), G7*3)</f>
        <v/>
      </c>
      <c r="J7" s="32">
        <f>G7*0.1*12/12</f>
        <v/>
      </c>
      <c r="K7" s="32" t="n">
        <v>75</v>
      </c>
      <c r="L7" s="32" t="n">
        <v>198</v>
      </c>
      <c r="M7" s="32">
        <f>G7*MIN(F7*0.02, 0.30)</f>
        <v/>
      </c>
      <c r="N7" s="33">
        <f>SUM(H7:M7)</f>
        <v/>
      </c>
    </row>
    <row r="8" ht="20" customHeight="1">
      <c r="B8" s="28" t="n">
        <v>2</v>
      </c>
      <c r="C8" s="19" t="inlineStr">
        <is>
          <t>Dubois Pierre</t>
        </is>
      </c>
      <c r="D8" s="34" t="n">
        <v>43195</v>
      </c>
      <c r="E8" s="34" t="n">
        <v>46084.86123838624</v>
      </c>
      <c r="F8" s="30">
        <f>DATEDIF(D8,E8,"Y")</f>
        <v/>
      </c>
      <c r="G8" s="35" t="n">
        <v>5261.41</v>
      </c>
      <c r="H8" s="36">
        <f>IF(F8&lt;=10, G8/4*F8, G8/4*10 + G8/3*(F8-10))</f>
        <v/>
      </c>
      <c r="I8" s="36">
        <f>MIN(G8*ROUNDUP(F8/5,0), G8*3)</f>
        <v/>
      </c>
      <c r="J8" s="36">
        <f>G8*0.1*12/12</f>
        <v/>
      </c>
      <c r="K8" s="36" t="n">
        <v>75</v>
      </c>
      <c r="L8" s="36" t="n">
        <v>198</v>
      </c>
      <c r="M8" s="36">
        <f>G8*MIN(F8*0.02, 0.30)</f>
        <v/>
      </c>
      <c r="N8" s="33">
        <f>SUM(H8:M8)</f>
        <v/>
      </c>
    </row>
    <row r="9" ht="20" customHeight="1">
      <c r="B9" s="28" t="n">
        <v>3</v>
      </c>
      <c r="C9" s="17" t="inlineStr">
        <is>
          <t>Bernard Claire</t>
        </is>
      </c>
      <c r="D9" s="29" t="n">
        <v>38339</v>
      </c>
      <c r="E9" s="29" t="n">
        <v>46084.86123838624</v>
      </c>
      <c r="F9" s="30">
        <f>DATEDIF(D9,E9,"Y")</f>
        <v/>
      </c>
      <c r="G9" s="31" t="n">
        <v>2208.61</v>
      </c>
      <c r="H9" s="32">
        <f>IF(F9&lt;=10, G9/4*F9, G9/4*10 + G9/3*(F9-10))</f>
        <v/>
      </c>
      <c r="I9" s="32">
        <f>MIN(G9*ROUNDUP(F9/5,0), G9*3)</f>
        <v/>
      </c>
      <c r="J9" s="32">
        <f>G9*0.1*12/12</f>
        <v/>
      </c>
      <c r="K9" s="32" t="n">
        <v>75</v>
      </c>
      <c r="L9" s="32" t="n">
        <v>198</v>
      </c>
      <c r="M9" s="32">
        <f>G9*MIN(F9*0.02, 0.30)</f>
        <v/>
      </c>
      <c r="N9" s="33">
        <f>SUM(H9:M9)</f>
        <v/>
      </c>
    </row>
    <row r="10" ht="20" customHeight="1">
      <c r="B10" s="28" t="n">
        <v>4</v>
      </c>
      <c r="C10" s="19" t="inlineStr">
        <is>
          <t>Moreau Antoine</t>
        </is>
      </c>
      <c r="D10" s="34" t="n">
        <v>40909</v>
      </c>
      <c r="E10" s="34" t="n">
        <v>46084.86123838624</v>
      </c>
      <c r="F10" s="30">
        <f>DATEDIF(D10,E10,"Y")</f>
        <v/>
      </c>
      <c r="G10" s="35" t="n">
        <v>2240.37</v>
      </c>
      <c r="H10" s="36">
        <f>IF(F10&lt;=10, G10/4*F10, G10/4*10 + G10/3*(F10-10))</f>
        <v/>
      </c>
      <c r="I10" s="36">
        <f>MIN(G10*ROUNDUP(F10/5,0), G10*3)</f>
        <v/>
      </c>
      <c r="J10" s="36">
        <f>G10*0.1*12/12</f>
        <v/>
      </c>
      <c r="K10" s="36" t="n">
        <v>75</v>
      </c>
      <c r="L10" s="36" t="n">
        <v>198</v>
      </c>
      <c r="M10" s="36">
        <f>G10*MIN(F10*0.02, 0.30)</f>
        <v/>
      </c>
      <c r="N10" s="33">
        <f>SUM(H10:M10)</f>
        <v/>
      </c>
    </row>
    <row r="11" ht="20" customHeight="1">
      <c r="B11" s="28" t="n">
        <v>5</v>
      </c>
      <c r="C11" s="17" t="inlineStr">
        <is>
          <t>Leroy Isabelle</t>
        </is>
      </c>
      <c r="D11" s="29" t="n">
        <v>43363</v>
      </c>
      <c r="E11" s="29" t="n">
        <v>46084.86123838624</v>
      </c>
      <c r="F11" s="30">
        <f>DATEDIF(D11,E11,"Y")</f>
        <v/>
      </c>
      <c r="G11" s="31" t="n">
        <v>1924.72</v>
      </c>
      <c r="H11" s="32">
        <f>IF(F11&lt;=10, G11/4*F11, G11/4*10 + G11/3*(F11-10))</f>
        <v/>
      </c>
      <c r="I11" s="32">
        <f>MIN(G11*ROUNDUP(F11/5,0), G11*3)</f>
        <v/>
      </c>
      <c r="J11" s="32">
        <f>G11*0.1*12/12</f>
        <v/>
      </c>
      <c r="K11" s="32" t="n">
        <v>75</v>
      </c>
      <c r="L11" s="32" t="n">
        <v>198</v>
      </c>
      <c r="M11" s="32">
        <f>G11*MIN(F11*0.02, 0.30)</f>
        <v/>
      </c>
      <c r="N11" s="33">
        <f>SUM(H11:M11)</f>
        <v/>
      </c>
    </row>
    <row r="12" ht="20" customHeight="1">
      <c r="B12" s="28" t="n">
        <v>6</v>
      </c>
      <c r="C12" s="19" t="inlineStr">
        <is>
          <t>Roux François</t>
        </is>
      </c>
      <c r="D12" s="34" t="n">
        <v>43820</v>
      </c>
      <c r="E12" s="34" t="n">
        <v>46084.86123838624</v>
      </c>
      <c r="F12" s="30">
        <f>DATEDIF(D12,E12,"Y")</f>
        <v/>
      </c>
      <c r="G12" s="35" t="n">
        <v>5096.23</v>
      </c>
      <c r="H12" s="36">
        <f>IF(F12&lt;=10, G12/4*F12, G12/4*10 + G12/3*(F12-10))</f>
        <v/>
      </c>
      <c r="I12" s="36">
        <f>MIN(G12*ROUNDUP(F12/5,0), G12*3)</f>
        <v/>
      </c>
      <c r="J12" s="36">
        <f>G12*0.1*12/12</f>
        <v/>
      </c>
      <c r="K12" s="36" t="n">
        <v>75</v>
      </c>
      <c r="L12" s="36" t="n">
        <v>198</v>
      </c>
      <c r="M12" s="36">
        <f>G12*MIN(F12*0.02, 0.30)</f>
        <v/>
      </c>
      <c r="N12" s="33">
        <f>SUM(H12:M12)</f>
        <v/>
      </c>
    </row>
    <row r="13" ht="20" customHeight="1">
      <c r="B13" s="28" t="n">
        <v>7</v>
      </c>
      <c r="C13" s="17" t="inlineStr">
        <is>
          <t>Morel Nathalie</t>
        </is>
      </c>
      <c r="D13" s="29" t="n">
        <v>41014</v>
      </c>
      <c r="E13" s="29" t="n">
        <v>46084.86123838624</v>
      </c>
      <c r="F13" s="30">
        <f>DATEDIF(D13,E13,"Y")</f>
        <v/>
      </c>
      <c r="G13" s="31" t="n">
        <v>4569.55</v>
      </c>
      <c r="H13" s="32">
        <f>IF(F13&lt;=10, G13/4*F13, G13/4*10 + G13/3*(F13-10))</f>
        <v/>
      </c>
      <c r="I13" s="32">
        <f>MIN(G13*ROUNDUP(F13/5,0), G13*3)</f>
        <v/>
      </c>
      <c r="J13" s="32">
        <f>G13*0.1*12/12</f>
        <v/>
      </c>
      <c r="K13" s="32" t="n">
        <v>75</v>
      </c>
      <c r="L13" s="32" t="n">
        <v>198</v>
      </c>
      <c r="M13" s="32">
        <f>G13*MIN(F13*0.02, 0.30)</f>
        <v/>
      </c>
      <c r="N13" s="33">
        <f>SUM(H13:M13)</f>
        <v/>
      </c>
    </row>
    <row r="14" ht="20" customHeight="1">
      <c r="B14" s="28" t="n">
        <v>8</v>
      </c>
      <c r="C14" s="19" t="inlineStr">
        <is>
          <t>Fournier Jacques</t>
        </is>
      </c>
      <c r="D14" s="34" t="n">
        <v>36550</v>
      </c>
      <c r="E14" s="34" t="n">
        <v>46084.86123838624</v>
      </c>
      <c r="F14" s="30">
        <f>DATEDIF(D14,E14,"Y")</f>
        <v/>
      </c>
      <c r="G14" s="35" t="n">
        <v>5587.35</v>
      </c>
      <c r="H14" s="36">
        <f>IF(F14&lt;=10, G14/4*F14, G14/4*10 + G14/3*(F14-10))</f>
        <v/>
      </c>
      <c r="I14" s="36">
        <f>MIN(G14*ROUNDUP(F14/5,0), G14*3)</f>
        <v/>
      </c>
      <c r="J14" s="36">
        <f>G14*0.1*12/12</f>
        <v/>
      </c>
      <c r="K14" s="36" t="n">
        <v>75</v>
      </c>
      <c r="L14" s="36" t="n">
        <v>198</v>
      </c>
      <c r="M14" s="36">
        <f>G14*MIN(F14*0.02, 0.30)</f>
        <v/>
      </c>
      <c r="N14" s="33">
        <f>SUM(H14:M14)</f>
        <v/>
      </c>
    </row>
    <row r="15" ht="20" customHeight="1">
      <c r="B15" s="28" t="n">
        <v>9</v>
      </c>
      <c r="C15" s="17" t="inlineStr">
        <is>
          <t>Girard Lucie</t>
        </is>
      </c>
      <c r="D15" s="29" t="n">
        <v>37813</v>
      </c>
      <c r="E15" s="29" t="n">
        <v>46084.86123838624</v>
      </c>
      <c r="F15" s="30">
        <f>DATEDIF(D15,E15,"Y")</f>
        <v/>
      </c>
      <c r="G15" s="31" t="n">
        <v>3106</v>
      </c>
      <c r="H15" s="32">
        <f>IF(F15&lt;=10, G15/4*F15, G15/4*10 + G15/3*(F15-10))</f>
        <v/>
      </c>
      <c r="I15" s="32">
        <f>MIN(G15*ROUNDUP(F15/5,0), G15*3)</f>
        <v/>
      </c>
      <c r="J15" s="32">
        <f>G15*0.1*12/12</f>
        <v/>
      </c>
      <c r="K15" s="32" t="n">
        <v>75</v>
      </c>
      <c r="L15" s="32" t="n">
        <v>198</v>
      </c>
      <c r="M15" s="32">
        <f>G15*MIN(F15*0.02, 0.30)</f>
        <v/>
      </c>
      <c r="N15" s="33">
        <f>SUM(H15:M15)</f>
        <v/>
      </c>
    </row>
    <row r="16" ht="20" customHeight="1">
      <c r="B16" s="28" t="n">
        <v>10</v>
      </c>
      <c r="C16" s="19" t="inlineStr">
        <is>
          <t>Bonnet Théo</t>
        </is>
      </c>
      <c r="D16" s="34" t="n">
        <v>43620</v>
      </c>
      <c r="E16" s="34" t="n">
        <v>46084.86123838624</v>
      </c>
      <c r="F16" s="30">
        <f>DATEDIF(D16,E16,"Y")</f>
        <v/>
      </c>
      <c r="G16" s="35" t="n">
        <v>2235.91</v>
      </c>
      <c r="H16" s="36">
        <f>IF(F16&lt;=10, G16/4*F16, G16/4*10 + G16/3*(F16-10))</f>
        <v/>
      </c>
      <c r="I16" s="36">
        <f>MIN(G16*ROUNDUP(F16/5,0), G16*3)</f>
        <v/>
      </c>
      <c r="J16" s="36">
        <f>G16*0.1*12/12</f>
        <v/>
      </c>
      <c r="K16" s="36" t="n">
        <v>75</v>
      </c>
      <c r="L16" s="36" t="n">
        <v>198</v>
      </c>
      <c r="M16" s="36">
        <f>G16*MIN(F16*0.02, 0.30)</f>
        <v/>
      </c>
      <c r="N16" s="33">
        <f>SUM(H16:M16)</f>
        <v/>
      </c>
    </row>
    <row r="17" ht="20" customHeight="1">
      <c r="B17" s="28" t="n">
        <v>11</v>
      </c>
      <c r="C17" s="17" t="inlineStr">
        <is>
          <t>Dupont Marie</t>
        </is>
      </c>
      <c r="D17" s="29" t="n">
        <v>44740</v>
      </c>
      <c r="E17" s="29" t="n">
        <v>46084.86123838624</v>
      </c>
      <c r="F17" s="30">
        <f>DATEDIF(D17,E17,"Y")</f>
        <v/>
      </c>
      <c r="G17" s="31" t="n">
        <v>3416.59</v>
      </c>
      <c r="H17" s="32">
        <f>IF(F17&lt;=10, G17/4*F17, G17/4*10 + G17/3*(F17-10))</f>
        <v/>
      </c>
      <c r="I17" s="32">
        <f>MIN(G17*ROUNDUP(F17/5,0), G17*3)</f>
        <v/>
      </c>
      <c r="J17" s="32">
        <f>G17*0.1*12/12</f>
        <v/>
      </c>
      <c r="K17" s="32" t="n">
        <v>75</v>
      </c>
      <c r="L17" s="32" t="n">
        <v>198</v>
      </c>
      <c r="M17" s="32">
        <f>G17*MIN(F17*0.02, 0.30)</f>
        <v/>
      </c>
      <c r="N17" s="33">
        <f>SUM(H17:M17)</f>
        <v/>
      </c>
    </row>
    <row r="18" ht="20" customHeight="1">
      <c r="B18" s="28" t="n">
        <v>12</v>
      </c>
      <c r="C18" s="19" t="inlineStr">
        <is>
          <t>Lambert Paul</t>
        </is>
      </c>
      <c r="D18" s="34" t="n">
        <v>42759</v>
      </c>
      <c r="E18" s="34" t="n">
        <v>46084.86123838624</v>
      </c>
      <c r="F18" s="30">
        <f>DATEDIF(D18,E18,"Y")</f>
        <v/>
      </c>
      <c r="G18" s="35" t="n">
        <v>3959.3</v>
      </c>
      <c r="H18" s="36">
        <f>IF(F18&lt;=10, G18/4*F18, G18/4*10 + G18/3*(F18-10))</f>
        <v/>
      </c>
      <c r="I18" s="36">
        <f>MIN(G18*ROUNDUP(F18/5,0), G18*3)</f>
        <v/>
      </c>
      <c r="J18" s="36">
        <f>G18*0.1*12/12</f>
        <v/>
      </c>
      <c r="K18" s="36" t="n">
        <v>75</v>
      </c>
      <c r="L18" s="36" t="n">
        <v>198</v>
      </c>
      <c r="M18" s="36">
        <f>G18*MIN(F18*0.02, 0.30)</f>
        <v/>
      </c>
      <c r="N18" s="33">
        <f>SUM(H18:M18)</f>
        <v/>
      </c>
    </row>
    <row r="19" ht="20" customHeight="1">
      <c r="B19" s="28" t="n">
        <v>13</v>
      </c>
      <c r="C19" s="17" t="inlineStr">
        <is>
          <t>Fontaine Emma</t>
        </is>
      </c>
      <c r="D19" s="29" t="n">
        <v>44745</v>
      </c>
      <c r="E19" s="29" t="n">
        <v>46084.86123838624</v>
      </c>
      <c r="F19" s="30">
        <f>DATEDIF(D19,E19,"Y")</f>
        <v/>
      </c>
      <c r="G19" s="31" t="n">
        <v>4394.59</v>
      </c>
      <c r="H19" s="32">
        <f>IF(F19&lt;=10, G19/4*F19, G19/4*10 + G19/3*(F19-10))</f>
        <v/>
      </c>
      <c r="I19" s="32">
        <f>MIN(G19*ROUNDUP(F19/5,0), G19*3)</f>
        <v/>
      </c>
      <c r="J19" s="32">
        <f>G19*0.1*12/12</f>
        <v/>
      </c>
      <c r="K19" s="32" t="n">
        <v>75</v>
      </c>
      <c r="L19" s="32" t="n">
        <v>198</v>
      </c>
      <c r="M19" s="32">
        <f>G19*MIN(F19*0.02, 0.30)</f>
        <v/>
      </c>
      <c r="N19" s="33">
        <f>SUM(H19:M19)</f>
        <v/>
      </c>
    </row>
    <row r="20" ht="20" customHeight="1">
      <c r="B20" s="28" t="n">
        <v>14</v>
      </c>
      <c r="C20" s="19" t="inlineStr">
        <is>
          <t>Rousseau Marc</t>
        </is>
      </c>
      <c r="D20" s="34" t="n">
        <v>36484</v>
      </c>
      <c r="E20" s="34" t="n">
        <v>46084.86123838624</v>
      </c>
      <c r="F20" s="30">
        <f>DATEDIF(D20,E20,"Y")</f>
        <v/>
      </c>
      <c r="G20" s="35" t="n">
        <v>5961.62</v>
      </c>
      <c r="H20" s="36">
        <f>IF(F20&lt;=10, G20/4*F20, G20/4*10 + G20/3*(F20-10))</f>
        <v/>
      </c>
      <c r="I20" s="36">
        <f>MIN(G20*ROUNDUP(F20/5,0), G20*3)</f>
        <v/>
      </c>
      <c r="J20" s="36">
        <f>G20*0.1*12/12</f>
        <v/>
      </c>
      <c r="K20" s="36" t="n">
        <v>75</v>
      </c>
      <c r="L20" s="36" t="n">
        <v>198</v>
      </c>
      <c r="M20" s="36">
        <f>G20*MIN(F20*0.02, 0.30)</f>
        <v/>
      </c>
      <c r="N20" s="33">
        <f>SUM(H20:M20)</f>
        <v/>
      </c>
    </row>
    <row r="21" ht="20" customHeight="1">
      <c r="B21" s="28" t="n">
        <v>15</v>
      </c>
      <c r="C21" s="17" t="inlineStr">
        <is>
          <t>Vincent Léa</t>
        </is>
      </c>
      <c r="D21" s="29" t="n">
        <v>41919</v>
      </c>
      <c r="E21" s="29" t="n">
        <v>46084.86123838624</v>
      </c>
      <c r="F21" s="30">
        <f>DATEDIF(D21,E21,"Y")</f>
        <v/>
      </c>
      <c r="G21" s="31" t="n">
        <v>5111.49</v>
      </c>
      <c r="H21" s="32">
        <f>IF(F21&lt;=10, G21/4*F21, G21/4*10 + G21/3*(F21-10))</f>
        <v/>
      </c>
      <c r="I21" s="32">
        <f>MIN(G21*ROUNDUP(F21/5,0), G21*3)</f>
        <v/>
      </c>
      <c r="J21" s="32">
        <f>G21*0.1*12/12</f>
        <v/>
      </c>
      <c r="K21" s="32" t="n">
        <v>75</v>
      </c>
      <c r="L21" s="32" t="n">
        <v>198</v>
      </c>
      <c r="M21" s="32">
        <f>G21*MIN(F21*0.02, 0.30)</f>
        <v/>
      </c>
      <c r="N21" s="33">
        <f>SUM(H21:M21)</f>
        <v/>
      </c>
    </row>
    <row r="22" ht="24" customHeight="1">
      <c r="B22" s="37" t="inlineStr">
        <is>
          <t>TOTAUX</t>
        </is>
      </c>
      <c r="G22" s="38">
        <f>SUM(G7:G21)</f>
        <v/>
      </c>
      <c r="H22" s="38">
        <f>SUM(H7:H21)</f>
        <v/>
      </c>
      <c r="I22" s="38">
        <f>SUM(I7:I21)</f>
        <v/>
      </c>
      <c r="J22" s="38">
        <f>SUM(J7:J21)</f>
        <v/>
      </c>
      <c r="K22" s="38">
        <f>SUM(K7:K21)</f>
        <v/>
      </c>
      <c r="L22" s="38">
        <f>SUM(L7:L21)</f>
        <v/>
      </c>
      <c r="M22" s="38">
        <f>SUM(M7:M21)</f>
        <v/>
      </c>
      <c r="N22" s="38">
        <f>SUM(N7:N21)</f>
        <v/>
      </c>
    </row>
    <row r="23" ht="20" customHeight="1"/>
    <row r="24" ht="20" customHeight="1"/>
    <row r="25" ht="22" customHeight="1">
      <c r="B25" s="15" t="inlineStr">
        <is>
          <t xml:space="preserve">  BARÈME DE CALCUL DES INDEMNITÉS</t>
        </is>
      </c>
    </row>
    <row r="26" ht="18" customHeight="1">
      <c r="B26" s="39" t="inlineStr">
        <is>
          <t>Type d'Indemnité</t>
        </is>
      </c>
      <c r="E26" s="39" t="inlineStr">
        <is>
          <t>Règle de calcul</t>
        </is>
      </c>
    </row>
    <row r="27" ht="20" customHeight="1">
      <c r="B27" s="40" t="inlineStr">
        <is>
          <t>🔵 Ind. Licenciement</t>
        </is>
      </c>
      <c r="E27" s="41" t="inlineStr">
        <is>
          <t>1/4 salaire mensuel × années (≤10 ans) + 1/3 × années au-delà de 10 ans</t>
        </is>
      </c>
    </row>
    <row r="28" ht="20" customHeight="1">
      <c r="B28" s="40" t="inlineStr">
        <is>
          <t>🔵 Ind. Préavis</t>
        </is>
      </c>
      <c r="E28" s="41" t="inlineStr">
        <is>
          <t>1 mois par tranche de 5 ans d'ancienneté – Maximum : 3 mois de salaire</t>
        </is>
      </c>
    </row>
    <row r="29" ht="20" customHeight="1">
      <c r="B29" s="42" t="inlineStr">
        <is>
          <t>🟢 Ind. Congés Payés</t>
        </is>
      </c>
      <c r="E29" s="43" t="inlineStr">
        <is>
          <t>10% du salaire mensuel brut (base légale)</t>
        </is>
      </c>
    </row>
    <row r="30" ht="20" customHeight="1">
      <c r="B30" s="42" t="inlineStr">
        <is>
          <t>🟢 Ind. Transport</t>
        </is>
      </c>
      <c r="E30" s="43" t="inlineStr">
        <is>
          <t>Forfait mensuel fixe de 75,00 €</t>
        </is>
      </c>
    </row>
    <row r="31" ht="20" customHeight="1">
      <c r="B31" s="44" t="inlineStr">
        <is>
          <t>🟡 Ind. Repas</t>
        </is>
      </c>
      <c r="E31" s="45" t="inlineStr">
        <is>
          <t>20 jours ouvrables × 9,90 € par jour</t>
        </is>
      </c>
    </row>
    <row r="32" ht="20" customHeight="1">
      <c r="B32" s="44" t="inlineStr">
        <is>
          <t>🟡 Prime Ancienneté</t>
        </is>
      </c>
      <c r="E32" s="45" t="inlineStr">
        <is>
          <t>2% du salaire mensuel brut par année d'ancienneté – Maximum : 30%</t>
        </is>
      </c>
    </row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idden="1" ht="20" customHeight="1">
      <c r="B53" t="n">
        <v>15</v>
      </c>
      <c r="G53">
        <f>SUM(N7:N21)</f>
        <v/>
      </c>
      <c r="J53">
        <f>COUNTIF(F7:F21,"&gt;20")</f>
        <v/>
      </c>
    </row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</sheetData>
  <mergeCells count="18">
    <mergeCell ref="B3:N3"/>
    <mergeCell ref="B4:N4"/>
    <mergeCell ref="B22:F22"/>
    <mergeCell ref="B25:N25"/>
    <mergeCell ref="B26:D26"/>
    <mergeCell ref="E26:N26"/>
    <mergeCell ref="B27:D27"/>
    <mergeCell ref="E27:N27"/>
    <mergeCell ref="B28:D28"/>
    <mergeCell ref="E28:N28"/>
    <mergeCell ref="B29:D29"/>
    <mergeCell ref="E29:N29"/>
    <mergeCell ref="B30:D30"/>
    <mergeCell ref="E30:N30"/>
    <mergeCell ref="B31:D31"/>
    <mergeCell ref="E31:N31"/>
    <mergeCell ref="B32:D32"/>
    <mergeCell ref="E32:N32"/>
  </mergeCells>
  <conditionalFormatting sqref="N7:N21">
    <cfRule type="colorScale" priority="1">
      <colorScale>
        <cfvo type="min"/>
        <cfvo type="percentile" val="50"/>
        <cfvo type="max"/>
        <color rgb="00FEE2E2"/>
        <color rgb="00FEF3C7"/>
        <color rgb="00D1FAE5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/>
  </sheetPr>
  <dimension ref="B3:F2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22" customWidth="1" min="3" max="3"/>
    <col width="22" customWidth="1" min="4" max="4"/>
    <col width="16" customWidth="1" min="5" max="5"/>
    <col width="16" customWidth="1" min="6" max="6"/>
    <col width="3" customWidth="1" min="7" max="7"/>
  </cols>
  <sheetData>
    <row r="1" ht="8" customHeight="1"/>
    <row r="2" ht="8" customHeight="1"/>
    <row r="3" ht="36" customHeight="1">
      <c r="B3" s="46" t="inlineStr">
        <is>
          <t>PARAMÈTRES DE CALCUL</t>
        </is>
      </c>
    </row>
    <row r="4" ht="20" customHeight="1">
      <c r="B4" s="26" t="inlineStr">
        <is>
          <t>Modifiez ces valeurs pour adapter les calculs à votre entreprise</t>
        </is>
      </c>
    </row>
    <row r="5" ht="20" customHeight="1">
      <c r="B5" s="3" t="n"/>
      <c r="C5" s="3" t="n"/>
      <c r="D5" s="3" t="n"/>
      <c r="E5" s="3" t="n"/>
      <c r="F5" s="3" t="n"/>
    </row>
    <row r="6" ht="20" customHeight="1"/>
    <row r="7" ht="22" customHeight="1">
      <c r="B7" s="47" t="inlineStr">
        <is>
          <t xml:space="preserve">  INDEMNITÉS LÉGALES</t>
        </is>
      </c>
    </row>
    <row r="8" ht="18" customHeight="1">
      <c r="B8" s="48" t="inlineStr">
        <is>
          <t>Paramètre</t>
        </is>
      </c>
      <c r="C8" s="48" t="inlineStr">
        <is>
          <t>Valeur actuelle</t>
        </is>
      </c>
      <c r="D8" s="48" t="inlineStr">
        <is>
          <t>Valeur personnalisée</t>
        </is>
      </c>
      <c r="E8" s="48" t="inlineStr">
        <is>
          <t>Description</t>
        </is>
      </c>
    </row>
    <row r="9" ht="20" customHeight="1">
      <c r="B9" s="17" t="inlineStr">
        <is>
          <t>Taux ind. licenciement – tranche ≤ 10 ans</t>
        </is>
      </c>
      <c r="C9" s="49" t="inlineStr">
        <is>
          <t>1/4</t>
        </is>
      </c>
      <c r="D9" s="50" t="inlineStr"/>
      <c r="E9" s="51" t="inlineStr">
        <is>
          <t>Fraction du salaire mensuel par année</t>
        </is>
      </c>
    </row>
    <row r="10" ht="20" customHeight="1">
      <c r="B10" s="19" t="inlineStr">
        <is>
          <t>Taux ind. licenciement – tranche &gt; 10 ans</t>
        </is>
      </c>
      <c r="C10" s="49" t="inlineStr">
        <is>
          <t>1/3</t>
        </is>
      </c>
      <c r="D10" s="50" t="inlineStr"/>
      <c r="E10" s="52" t="inlineStr">
        <is>
          <t>Fraction du salaire mensuel par année</t>
        </is>
      </c>
    </row>
    <row r="11" ht="20" customHeight="1">
      <c r="B11" s="17" t="inlineStr">
        <is>
          <t>Durée préavis max (mois)</t>
        </is>
      </c>
      <c r="C11" s="49" t="n">
        <v>3</v>
      </c>
      <c r="D11" s="50" t="inlineStr"/>
      <c r="E11" s="51" t="inlineStr">
        <is>
          <t>Nombre de mois maximum</t>
        </is>
      </c>
    </row>
    <row r="12" ht="20" customHeight="1">
      <c r="B12" s="19" t="inlineStr">
        <is>
          <t>Taux préavis par tranche (années)</t>
        </is>
      </c>
      <c r="C12" s="49" t="n">
        <v>5</v>
      </c>
      <c r="D12" s="50" t="inlineStr"/>
      <c r="E12" s="52" t="inlineStr">
        <is>
          <t>Tranche en années pour 1 mois de préavis</t>
        </is>
      </c>
    </row>
    <row r="13" ht="20" customHeight="1">
      <c r="B13" s="17" t="inlineStr">
        <is>
          <t>Taux congés payés</t>
        </is>
      </c>
      <c r="C13" s="49" t="inlineStr">
        <is>
          <t>10%</t>
        </is>
      </c>
      <c r="D13" s="50" t="inlineStr"/>
      <c r="E13" s="51" t="inlineStr">
        <is>
          <t>Pourcentage du salaire mensuel brut</t>
        </is>
      </c>
    </row>
    <row r="14" ht="20" customHeight="1"/>
    <row r="15" ht="22" customHeight="1">
      <c r="B15" s="47" t="inlineStr">
        <is>
          <t xml:space="preserve">  INDEMNITÉS FORFAITAIRES</t>
        </is>
      </c>
    </row>
    <row r="16" ht="18" customHeight="1">
      <c r="B16" s="48" t="inlineStr">
        <is>
          <t>Paramètre</t>
        </is>
      </c>
      <c r="C16" s="48" t="inlineStr">
        <is>
          <t>Valeur actuelle</t>
        </is>
      </c>
      <c r="D16" s="48" t="inlineStr">
        <is>
          <t>Valeur personnalisée</t>
        </is>
      </c>
      <c r="E16" s="48" t="inlineStr">
        <is>
          <t>Description</t>
        </is>
      </c>
    </row>
    <row r="17" ht="20" customHeight="1">
      <c r="B17" s="17" t="inlineStr">
        <is>
          <t>Forfait transport mensuel (€)</t>
        </is>
      </c>
      <c r="C17" s="49" t="n">
        <v>75</v>
      </c>
      <c r="D17" s="50" t="inlineStr"/>
      <c r="E17" s="51" t="inlineStr">
        <is>
          <t>Montant fixe mensuel</t>
        </is>
      </c>
    </row>
    <row r="18" ht="20" customHeight="1">
      <c r="B18" s="19" t="inlineStr">
        <is>
          <t>Nombre jours repas/mois</t>
        </is>
      </c>
      <c r="C18" s="49" t="n">
        <v>20</v>
      </c>
      <c r="D18" s="50" t="inlineStr"/>
      <c r="E18" s="52" t="inlineStr">
        <is>
          <t>Jours ouvrables moyens</t>
        </is>
      </c>
    </row>
    <row r="19" ht="20" customHeight="1">
      <c r="B19" s="17" t="inlineStr">
        <is>
          <t>Montant repas/jour (€)</t>
        </is>
      </c>
      <c r="C19" s="49" t="n">
        <v>9.9</v>
      </c>
      <c r="D19" s="50" t="inlineStr"/>
      <c r="E19" s="51" t="inlineStr">
        <is>
          <t>Plafond légal URSSAF</t>
        </is>
      </c>
    </row>
    <row r="20" ht="20" customHeight="1"/>
    <row r="21" ht="22" customHeight="1">
      <c r="B21" s="47" t="inlineStr">
        <is>
          <t xml:space="preserve">  PRIME D'ANCIENNETÉ</t>
        </is>
      </c>
    </row>
    <row r="22" ht="18" customHeight="1">
      <c r="B22" s="48" t="inlineStr">
        <is>
          <t>Paramètre</t>
        </is>
      </c>
      <c r="C22" s="48" t="inlineStr">
        <is>
          <t>Valeur actuelle</t>
        </is>
      </c>
      <c r="D22" s="48" t="inlineStr">
        <is>
          <t>Valeur personnalisée</t>
        </is>
      </c>
      <c r="E22" s="48" t="inlineStr">
        <is>
          <t>Description</t>
        </is>
      </c>
    </row>
    <row r="23" ht="20" customHeight="1">
      <c r="B23" s="17" t="inlineStr">
        <is>
          <t>Taux par année d'ancienneté</t>
        </is>
      </c>
      <c r="C23" s="49" t="inlineStr">
        <is>
          <t>2%</t>
        </is>
      </c>
      <c r="D23" s="50" t="inlineStr"/>
      <c r="E23" s="51" t="inlineStr">
        <is>
          <t>Pourcentage du salaire brut par année</t>
        </is>
      </c>
    </row>
    <row r="24" ht="20" customHeight="1">
      <c r="B24" s="19" t="inlineStr">
        <is>
          <t>Taux maximum ancienneté</t>
        </is>
      </c>
      <c r="C24" s="49" t="inlineStr">
        <is>
          <t>30%</t>
        </is>
      </c>
      <c r="D24" s="50" t="inlineStr"/>
      <c r="E24" s="52" t="inlineStr">
        <is>
          <t>Plafond de la prime d'ancienneté</t>
        </is>
      </c>
    </row>
    <row r="25" ht="20" customHeight="1">
      <c r="B25" s="17" t="inlineStr">
        <is>
          <t>Seuil alerte ancienneté (années)</t>
        </is>
      </c>
      <c r="C25" s="49" t="n">
        <v>20</v>
      </c>
      <c r="D25" s="50" t="inlineStr"/>
      <c r="E25" s="51" t="inlineStr">
        <is>
          <t>Seuil pour alerte tableau de bord</t>
        </is>
      </c>
    </row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</sheetData>
  <mergeCells count="5">
    <mergeCell ref="B3:F3"/>
    <mergeCell ref="B4:F4"/>
    <mergeCell ref="B7:F7"/>
    <mergeCell ref="B15:F15"/>
    <mergeCell ref="B21:F2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3B82F6"/>
    <outlinePr summaryBelow="1" summaryRight="1"/>
    <pageSetUpPr/>
  </sheetPr>
  <dimension ref="B3:F2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22" customWidth="1" min="3" max="3"/>
    <col width="22" customWidth="1" min="4" max="4"/>
    <col width="18" customWidth="1" min="5" max="5"/>
    <col width="18" customWidth="1" min="6" max="6"/>
    <col width="3" customWidth="1" min="7" max="7"/>
  </cols>
  <sheetData>
    <row r="1" ht="8" customHeight="1"/>
    <row r="2" ht="8" customHeight="1"/>
    <row r="3" ht="36" customHeight="1">
      <c r="B3" s="46" t="inlineStr">
        <is>
          <t>SIMULATEUR D'INDEMNITÉS</t>
        </is>
      </c>
    </row>
    <row r="4" ht="20" customHeight="1">
      <c r="B4" s="26" t="inlineStr">
        <is>
          <t>Saisissez les informations du salarié pour simuler ses indemnités</t>
        </is>
      </c>
    </row>
    <row r="5" ht="20" customHeight="1">
      <c r="B5" s="3" t="n"/>
      <c r="C5" s="3" t="n"/>
      <c r="D5" s="3" t="n"/>
      <c r="E5" s="3" t="n"/>
      <c r="F5" s="3" t="n"/>
    </row>
    <row r="6" ht="20" customHeight="1"/>
    <row r="7" ht="22" customHeight="1">
      <c r="B7" s="15" t="inlineStr">
        <is>
          <t xml:space="preserve">  DONNÉES DU SALARIÉ</t>
        </is>
      </c>
    </row>
    <row r="8" ht="24" customHeight="1">
      <c r="B8" s="21" t="inlineStr">
        <is>
          <t>Nom du salarié</t>
        </is>
      </c>
      <c r="C8" s="53" t="inlineStr">
        <is>
          <t>Martin Jean</t>
        </is>
      </c>
      <c r="D8" s="54" t="inlineStr">
        <is>
          <t>Saisir le nom complet</t>
        </is>
      </c>
    </row>
    <row r="9" ht="24" customHeight="1">
      <c r="B9" s="23" t="inlineStr">
        <is>
          <t>Salaire brut mensuel (€)</t>
        </is>
      </c>
      <c r="C9" s="55" t="n">
        <v>3500</v>
      </c>
      <c r="D9" s="56" t="inlineStr">
        <is>
          <t>Montant en euros</t>
        </is>
      </c>
    </row>
    <row r="10" ht="24" customHeight="1">
      <c r="B10" s="21" t="inlineStr">
        <is>
          <t>Date d'entrée</t>
        </is>
      </c>
      <c r="C10" s="57" t="n">
        <v>43174</v>
      </c>
      <c r="D10" s="54" t="inlineStr">
        <is>
          <t>JJ/MM/AAAA</t>
        </is>
      </c>
    </row>
    <row r="11" ht="24" customHeight="1">
      <c r="B11" s="23" t="inlineStr">
        <is>
          <t>Date de sortie / Référence</t>
        </is>
      </c>
      <c r="C11" s="57" t="n">
        <v>46084.86123894751</v>
      </c>
      <c r="D11" s="56" t="inlineStr">
        <is>
          <t>JJ/MM/AAAA</t>
        </is>
      </c>
    </row>
    <row r="12" ht="24" customHeight="1">
      <c r="B12" s="21" t="inlineStr">
        <is>
          <t>Motif de départ</t>
        </is>
      </c>
      <c r="C12" s="53" t="inlineStr">
        <is>
          <t>Licenciement</t>
        </is>
      </c>
      <c r="D12" s="54" t="inlineStr">
        <is>
          <t>Licenciement / Démission / Retraite</t>
        </is>
      </c>
    </row>
    <row r="13" ht="20" customHeight="1"/>
    <row r="14" ht="22" customHeight="1">
      <c r="B14" s="58" t="inlineStr">
        <is>
          <t xml:space="preserve">  RÉSULTATS DE SIMULATION</t>
        </is>
      </c>
    </row>
    <row r="15" ht="24" customHeight="1">
      <c r="B15" s="17" t="inlineStr">
        <is>
          <t>📅 Ancienneté calculée</t>
        </is>
      </c>
      <c r="C15" s="59">
        <f>IFERROR(DATEDIF(C10,C11,"Y")&amp;" an(s) "&amp;DATEDIF(C10,C11,"YM")&amp;" mois","Vérifier les dates")</f>
        <v/>
      </c>
    </row>
    <row r="16" ht="24" customHeight="1">
      <c r="B16" s="19" t="inlineStr">
        <is>
          <t>💼 Ind. Licenciement</t>
        </is>
      </c>
      <c r="C16" s="60">
        <f>IFERROR(IF(DATEDIF(C10,C11,"Y")&lt;=10, C9/4*DATEDIF(C10,C11,"Y"), C9/4*10+C9/3*(DATEDIF(C10,C11,"Y")-10)),0)</f>
        <v/>
      </c>
    </row>
    <row r="17" ht="24" customHeight="1">
      <c r="B17" s="17" t="inlineStr">
        <is>
          <t>⏱ Ind. Préavis</t>
        </is>
      </c>
      <c r="C17" s="60">
        <f>IFERROR(MIN(C9*ROUNDUP(DATEDIF(C10,C11,"Y")/5,0),C9*3),0)</f>
        <v/>
      </c>
    </row>
    <row r="18" ht="24" customHeight="1">
      <c r="B18" s="19" t="inlineStr">
        <is>
          <t>🏖 Ind. Congés Payés</t>
        </is>
      </c>
      <c r="C18" s="60">
        <f>IFERROR(C9*0.1,0)</f>
        <v/>
      </c>
    </row>
    <row r="19" ht="24" customHeight="1">
      <c r="B19" s="17" t="inlineStr">
        <is>
          <t>🚌 Ind. Transport</t>
        </is>
      </c>
      <c r="C19" s="60">
        <f>75</f>
        <v/>
      </c>
    </row>
    <row r="20" ht="24" customHeight="1">
      <c r="B20" s="19" t="inlineStr">
        <is>
          <t>🍽 Ind. Repas</t>
        </is>
      </c>
      <c r="C20" s="60">
        <f>20*9.90</f>
        <v/>
      </c>
    </row>
    <row r="21" ht="24" customHeight="1">
      <c r="B21" s="17" t="inlineStr">
        <is>
          <t>⭐ Prime Ancienneté</t>
        </is>
      </c>
      <c r="C21" s="60">
        <f>IFERROR(C9*MIN(DATEDIF(C10,C11,"Y")*0.02,0.30),0)</f>
        <v/>
      </c>
    </row>
    <row r="22" ht="28" customHeight="1">
      <c r="B22" s="61" t="inlineStr">
        <is>
          <t>💰 TOTAL INDEMNITÉS</t>
        </is>
      </c>
      <c r="C22" s="62">
        <f>SUM(C15:C21)</f>
        <v/>
      </c>
    </row>
    <row r="23" ht="20" customHeight="1"/>
    <row r="24" ht="32" customHeight="1">
      <c r="B24" s="63" t="inlineStr">
        <is>
          <t>⚠️  Ces calculs sont indicatifs et basés sur les règles légales générales. Consultez votre convention collective et un expert RH pour validation.</t>
        </is>
      </c>
    </row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</sheetData>
  <mergeCells count="11">
    <mergeCell ref="B3:F3"/>
    <mergeCell ref="B4:F4"/>
    <mergeCell ref="B7:F7"/>
    <mergeCell ref="B8"/>
    <mergeCell ref="B9"/>
    <mergeCell ref="B10"/>
    <mergeCell ref="B11"/>
    <mergeCell ref="B12"/>
    <mergeCell ref="B14:F14"/>
    <mergeCell ref="B22"/>
    <mergeCell ref="B24:F24"/>
  </mergeCells>
  <dataValidations count="1">
    <dataValidation sqref="C12" showErrorMessage="1" showDropDown="0" showInputMessage="1" allowBlank="0" type="list">
      <formula1>"Licenciement,Démission,Retraite,Rupture conventionnelle,Fin de CDD"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6B7280"/>
    <outlinePr summaryBelow="1" summaryRight="1"/>
    <pageSetUpPr/>
  </sheetPr>
  <dimension ref="B3:F3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5" customWidth="1" min="2" max="2"/>
    <col width="32" customWidth="1" min="3" max="3"/>
    <col width="38" customWidth="1" min="4" max="4"/>
    <col width="22" customWidth="1" min="5" max="5"/>
    <col width="18" customWidth="1" min="6" max="6"/>
    <col width="3" customWidth="1" min="7" max="7"/>
  </cols>
  <sheetData>
    <row r="1" ht="8" customHeight="1"/>
    <row r="2" ht="8" customHeight="1"/>
    <row r="3" ht="36" customHeight="1">
      <c r="B3" s="46" t="inlineStr">
        <is>
          <t>GUIDE D'UTILISATION</t>
        </is>
      </c>
    </row>
    <row r="4" ht="20" customHeight="1">
      <c r="B4" s="26" t="inlineStr">
        <is>
          <t>Modèle de Calcul des Indemnités Salariales – Documentation complète</t>
        </is>
      </c>
    </row>
    <row r="5" ht="20" customHeight="1">
      <c r="B5" s="3" t="n"/>
      <c r="C5" s="3" t="n"/>
      <c r="D5" s="3" t="n"/>
      <c r="E5" s="3" t="n"/>
      <c r="F5" s="3" t="n"/>
    </row>
    <row r="6" ht="20" customHeight="1"/>
    <row r="7" ht="24" customHeight="1">
      <c r="B7" s="15" t="inlineStr">
        <is>
          <t xml:space="preserve">  PRÉSENTATION DU MODÈLE</t>
        </is>
      </c>
    </row>
    <row r="8" ht="22" customHeight="1">
      <c r="C8" s="21" t="inlineStr">
        <is>
          <t>📊 Tableau de Bord</t>
        </is>
      </c>
      <c r="D8" s="64" t="inlineStr">
        <is>
          <t>Vue synthétique : KPI, résumé par type, infos entreprise</t>
        </is>
      </c>
    </row>
    <row r="9" ht="22" customHeight="1">
      <c r="C9" s="23" t="inlineStr">
        <is>
          <t>📋 Calcul Indemnités</t>
        </is>
      </c>
      <c r="D9" s="65" t="inlineStr">
        <is>
          <t>Saisie des salariés et calcul automatique de toutes les indemnités</t>
        </is>
      </c>
    </row>
    <row r="10" ht="22" customHeight="1">
      <c r="C10" s="21" t="inlineStr">
        <is>
          <t>⚙️ Paramètres</t>
        </is>
      </c>
      <c r="D10" s="64" t="inlineStr">
        <is>
          <t>Modification des taux et montants utilisés dans les calculs</t>
        </is>
      </c>
    </row>
    <row r="11" ht="22" customHeight="1">
      <c r="C11" s="23" t="inlineStr">
        <is>
          <t>🧮 Simulateur</t>
        </is>
      </c>
      <c r="D11" s="65" t="inlineStr">
        <is>
          <t>Simulation individuelle pour un salarié spécifique</t>
        </is>
      </c>
    </row>
    <row r="12" ht="22" customHeight="1">
      <c r="C12" s="21" t="inlineStr">
        <is>
          <t>📖 Instructions</t>
        </is>
      </c>
      <c r="D12" s="64" t="inlineStr">
        <is>
          <t>Ce guide d'utilisation</t>
        </is>
      </c>
    </row>
    <row r="13" ht="20" customHeight="1"/>
    <row r="14" ht="24" customHeight="1">
      <c r="B14" s="58" t="inlineStr">
        <is>
          <t xml:space="preserve">  COMMENT UTILISER CE MODÈLE</t>
        </is>
      </c>
    </row>
    <row r="15" ht="22" customHeight="1">
      <c r="C15" s="66" t="inlineStr">
        <is>
          <t>Étape 1</t>
        </is>
      </c>
      <c r="D15" s="64" t="inlineStr">
        <is>
          <t>Complétez les informations entreprise dans le Tableau de Bord</t>
        </is>
      </c>
    </row>
    <row r="16" ht="22" customHeight="1">
      <c r="C16" s="67" t="inlineStr">
        <is>
          <t>Étape 2</t>
        </is>
      </c>
      <c r="D16" s="65" t="inlineStr">
        <is>
          <t>Dans 'Calcul Indemnités' : saisissez nom, dates et salaire de chaque salarié</t>
        </is>
      </c>
    </row>
    <row r="17" ht="22" customHeight="1">
      <c r="C17" s="66" t="inlineStr">
        <is>
          <t>Étape 3</t>
        </is>
      </c>
      <c r="D17" s="64" t="inlineStr">
        <is>
          <t>Les indemnités sont calculées automatiquement selon le barème légal</t>
        </is>
      </c>
    </row>
    <row r="18" ht="22" customHeight="1">
      <c r="C18" s="67" t="inlineStr">
        <is>
          <t>Étape 4</t>
        </is>
      </c>
      <c r="D18" s="65" t="inlineStr">
        <is>
          <t>Utilisez le Simulateur pour des cas individuels ou des comparaisons</t>
        </is>
      </c>
    </row>
    <row r="19" ht="22" customHeight="1">
      <c r="C19" s="66" t="inlineStr">
        <is>
          <t>Étape 5</t>
        </is>
      </c>
      <c r="D19" s="64" t="inlineStr">
        <is>
          <t>Adaptez les taux dans 'Paramètres' selon votre convention collective</t>
        </is>
      </c>
    </row>
    <row r="20" ht="20" customHeight="1"/>
    <row r="21" ht="24" customHeight="1">
      <c r="B21" s="68" t="inlineStr">
        <is>
          <t xml:space="preserve">  FORMULES DE CALCUL UTILISÉES</t>
        </is>
      </c>
    </row>
    <row r="22" ht="22" customHeight="1">
      <c r="C22" s="69" t="inlineStr">
        <is>
          <t>Ind. Licenciement</t>
        </is>
      </c>
      <c r="D22" s="64" t="inlineStr">
        <is>
          <t>≤10 ans : Salaire/4 × années | &gt;10 ans : Salaire/4×10 + Salaire/3×(années-10)</t>
        </is>
      </c>
    </row>
    <row r="23" ht="22" customHeight="1">
      <c r="C23" s="70" t="inlineStr">
        <is>
          <t>Ind. Préavis</t>
        </is>
      </c>
      <c r="D23" s="65" t="inlineStr">
        <is>
          <t>MIN(Salaire × ARRONDI.SUP(années/5;0) ; Salaire × 3)</t>
        </is>
      </c>
    </row>
    <row r="24" ht="22" customHeight="1">
      <c r="C24" s="69" t="inlineStr">
        <is>
          <t>Ind. Congés</t>
        </is>
      </c>
      <c r="D24" s="64" t="inlineStr">
        <is>
          <t>Salaire mensuel brut × 10%</t>
        </is>
      </c>
    </row>
    <row r="25" ht="22" customHeight="1">
      <c r="C25" s="70" t="inlineStr">
        <is>
          <t>Transport</t>
        </is>
      </c>
      <c r="D25" s="65" t="inlineStr">
        <is>
          <t>Forfait fixe de 75,00 € par mois</t>
        </is>
      </c>
    </row>
    <row r="26" ht="22" customHeight="1">
      <c r="C26" s="69" t="inlineStr">
        <is>
          <t>Repas</t>
        </is>
      </c>
      <c r="D26" s="64" t="inlineStr">
        <is>
          <t>20 jours × 9,90 € = 198,00 € par mois</t>
        </is>
      </c>
    </row>
    <row r="27" ht="22" customHeight="1">
      <c r="C27" s="70" t="inlineStr">
        <is>
          <t>Prime Ancienneté</t>
        </is>
      </c>
      <c r="D27" s="65" t="inlineStr">
        <is>
          <t>Salaire × MIN(années × 2% ; 30%)</t>
        </is>
      </c>
    </row>
    <row r="28" ht="20" customHeight="1"/>
    <row r="29" ht="24" customHeight="1">
      <c r="B29" s="71" t="inlineStr">
        <is>
          <t xml:space="preserve">  NOTES IMPORTANTES</t>
        </is>
      </c>
    </row>
    <row r="30" ht="22" customHeight="1">
      <c r="C30" s="72" t="inlineStr">
        <is>
          <t>⚠️ Légal</t>
        </is>
      </c>
      <c r="D30" s="64" t="inlineStr">
        <is>
          <t>Ces calculs sont basés sur le Code du Travail français (règles générales)</t>
        </is>
      </c>
    </row>
    <row r="31" ht="22" customHeight="1">
      <c r="C31" s="73" t="inlineStr">
        <is>
          <t>⚠️ Convention</t>
        </is>
      </c>
      <c r="D31" s="65" t="inlineStr">
        <is>
          <t>Vérifiez votre convention collective qui peut prévoir des règles plus favorables</t>
        </is>
      </c>
    </row>
    <row r="32" ht="22" customHeight="1">
      <c r="C32" s="72" t="inlineStr">
        <is>
          <t>⚠️ Expert</t>
        </is>
      </c>
      <c r="D32" s="64" t="inlineStr">
        <is>
          <t>Consultez un juriste ou expert RH avant toute application</t>
        </is>
      </c>
    </row>
    <row r="33" ht="22" customHeight="1">
      <c r="C33" s="73" t="inlineStr">
        <is>
          <t>⚠️ Fiscalité</t>
        </is>
      </c>
      <c r="D33" s="65" t="inlineStr">
        <is>
          <t>Certaines indemnités sont exonérées de charges et d'impôts sous conditions</t>
        </is>
      </c>
    </row>
    <row r="34" ht="22" customHeight="1">
      <c r="C34" s="72" t="inlineStr">
        <is>
          <t>⚠️ Mise à jour</t>
        </is>
      </c>
      <c r="D34" s="64" t="inlineStr">
        <is>
          <t>Ce modèle reflète la législation en vigueur en 2026</t>
        </is>
      </c>
    </row>
    <row r="35" ht="20" customHeight="1"/>
    <row r="36" ht="28" customHeight="1">
      <c r="B36" s="74" t="inlineStr">
        <is>
          <t>© Modèle Calcul Indemnités  •  Généré le 03/03/2026 à 20:40  •  Usage interne uniquement</t>
        </is>
      </c>
    </row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</sheetData>
  <mergeCells count="28">
    <mergeCell ref="B3:F3"/>
    <mergeCell ref="B4:F4"/>
    <mergeCell ref="B7:F7"/>
    <mergeCell ref="D8:F8"/>
    <mergeCell ref="D9:F9"/>
    <mergeCell ref="D10:F10"/>
    <mergeCell ref="D11:F11"/>
    <mergeCell ref="D12:F12"/>
    <mergeCell ref="B14:F14"/>
    <mergeCell ref="D15:F15"/>
    <mergeCell ref="D16:F16"/>
    <mergeCell ref="D17:F17"/>
    <mergeCell ref="D18:F18"/>
    <mergeCell ref="D19:F19"/>
    <mergeCell ref="B21:F21"/>
    <mergeCell ref="D22:F22"/>
    <mergeCell ref="D23:F23"/>
    <mergeCell ref="D24:F24"/>
    <mergeCell ref="D25:F25"/>
    <mergeCell ref="D26:F26"/>
    <mergeCell ref="D27:F27"/>
    <mergeCell ref="B29:F29"/>
    <mergeCell ref="D30:F30"/>
    <mergeCell ref="D31:F31"/>
    <mergeCell ref="D32:F32"/>
    <mergeCell ref="D33:F33"/>
    <mergeCell ref="D34:F34"/>
    <mergeCell ref="B36:F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2026-03-03T20:40:10Z</dcterms:created>
  <dcterms:modified xmlns:dcterms="http://purl.org/dc/terms/" xmlns:xsi="http://www.w3.org/2001/XMLSchema-instance" xsi:type="dcterms:W3CDTF">2026-03-03T20:40:10Z</dcterms:modified>
</cp:coreProperties>
</file>