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Inventaire" sheetId="2" state="visible" r:id="rId2"/>
    <sheet xmlns:r="http://schemas.openxmlformats.org/officeDocument/2006/relationships" name="Mouvements" sheetId="3" state="visible" r:id="rId3"/>
    <sheet xmlns:r="http://schemas.openxmlformats.org/officeDocument/2006/relationships" name="Analyse" sheetId="4" state="visible" r:id="rId4"/>
    <sheet xmlns:r="http://schemas.openxmlformats.org/officeDocument/2006/relationships" name="Commandes" sheetId="5" state="visible" r:id="rId5"/>
    <sheet xmlns:r="http://schemas.openxmlformats.org/officeDocument/2006/relationships" name="Guide d'utilis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+#,##0;-#,##0"/>
    <numFmt numFmtId="166" formatCode="0.0%"/>
  </numFmts>
  <fonts count="35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i val="1"/>
      <color rgb="0093C5FD"/>
      <sz val="10"/>
    </font>
    <font>
      <name val="Calibri"/>
      <b val="1"/>
      <color rgb="00FFFFFF"/>
      <sz val="10"/>
    </font>
    <font>
      <name val="Calibri"/>
      <b val="1"/>
      <color rgb="001E3A8A"/>
      <sz val="26"/>
    </font>
    <font>
      <name val="Calibri"/>
      <i val="1"/>
      <color rgb="006B7280"/>
      <sz val="9"/>
    </font>
    <font>
      <name val="Calibri"/>
      <b val="1"/>
      <color rgb="003B82F6"/>
      <sz val="26"/>
    </font>
    <font>
      <name val="Calibri"/>
      <b val="1"/>
      <color rgb="00EF4444"/>
      <sz val="26"/>
    </font>
    <font>
      <name val="Calibri"/>
      <b val="1"/>
      <color rgb="00F59E0B"/>
      <sz val="26"/>
    </font>
    <font>
      <name val="Calibri"/>
      <b val="1"/>
      <color rgb="00FFFFFF"/>
      <sz val="12"/>
    </font>
    <font>
      <name val="Calibri"/>
      <b val="1"/>
      <color rgb="001E3A8A"/>
      <sz val="10"/>
    </font>
    <font>
      <name val="Calibri"/>
      <color rgb="00111827"/>
      <sz val="10"/>
    </font>
    <font>
      <name val="Calibri"/>
      <b val="1"/>
      <color rgb="00FFFFFF"/>
      <sz val="20"/>
    </font>
    <font>
      <name val="Calibri"/>
      <b val="1"/>
      <color rgb="001E3A8A"/>
      <sz val="9"/>
    </font>
    <font>
      <name val="Calibri"/>
      <b val="1"/>
      <color rgb="00111827"/>
      <sz val="10"/>
    </font>
    <font>
      <name val="Calibri"/>
      <b val="1"/>
      <color rgb="0010B981"/>
      <sz val="10"/>
    </font>
    <font>
      <name val="Calibri"/>
      <b val="1"/>
      <color rgb="00FFFFFF"/>
      <sz val="11"/>
    </font>
    <font>
      <name val="Calibri"/>
      <b val="1"/>
      <color rgb="00F59E0B"/>
      <sz val="10"/>
    </font>
    <font>
      <name val="Calibri"/>
      <b val="1"/>
      <color rgb="00EF4444"/>
      <sz val="10"/>
    </font>
    <font>
      <name val="Calibri"/>
      <b val="1"/>
      <color rgb="0010B981"/>
      <sz val="11"/>
    </font>
    <font>
      <name val="Calibri"/>
      <b val="1"/>
      <color rgb="0010B981"/>
      <sz val="12"/>
    </font>
    <font>
      <name val="Calibri"/>
      <color rgb="0010B981"/>
      <sz val="12"/>
    </font>
    <font>
      <name val="Calibri"/>
      <b val="1"/>
      <color rgb="00F59E0B"/>
      <sz val="11"/>
    </font>
    <font>
      <name val="Calibri"/>
      <b val="1"/>
      <color rgb="00F59E0B"/>
      <sz val="12"/>
    </font>
    <font>
      <name val="Calibri"/>
      <color rgb="00F59E0B"/>
      <sz val="12"/>
    </font>
    <font>
      <name val="Calibri"/>
      <b val="1"/>
      <color rgb="00DC6803"/>
      <sz val="11"/>
    </font>
    <font>
      <name val="Calibri"/>
      <b val="1"/>
      <color rgb="00DC6803"/>
      <sz val="12"/>
    </font>
    <font>
      <name val="Calibri"/>
      <color rgb="00DC6803"/>
      <sz val="12"/>
    </font>
    <font>
      <name val="Calibri"/>
      <b val="1"/>
      <color rgb="00EF4444"/>
      <sz val="11"/>
    </font>
    <font>
      <name val="Calibri"/>
      <b val="1"/>
      <color rgb="00EF4444"/>
      <sz val="12"/>
    </font>
    <font>
      <name val="Calibri"/>
      <color rgb="00EF4444"/>
      <sz val="12"/>
    </font>
    <font>
      <name val="Calibri"/>
      <b val="1"/>
      <color rgb="003B82F6"/>
      <sz val="10"/>
    </font>
    <font>
      <name val="Calibri"/>
      <b val="1"/>
      <color rgb="007C3AED"/>
      <sz val="10"/>
    </font>
    <font>
      <name val="Calibri"/>
      <b val="1"/>
      <color rgb="00FFFFFF"/>
      <sz val="18"/>
    </font>
    <font>
      <name val="Calibri"/>
      <i val="1"/>
      <color rgb="00FFFFFF"/>
      <sz val="10"/>
    </font>
  </fonts>
  <fills count="15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FFFFFF"/>
      </patternFill>
    </fill>
    <fill>
      <patternFill patternType="solid">
        <fgColor rgb="00F3F4F6"/>
      </patternFill>
    </fill>
    <fill>
      <patternFill patternType="solid">
        <fgColor rgb="003B82F6"/>
      </patternFill>
    </fill>
    <fill>
      <patternFill patternType="solid">
        <fgColor rgb="00EF4444"/>
      </patternFill>
    </fill>
    <fill>
      <patternFill patternType="solid">
        <fgColor rgb="00F59E0B"/>
      </patternFill>
    </fill>
    <fill>
      <patternFill patternType="solid">
        <fgColor rgb="00DBEAFE"/>
      </patternFill>
    </fill>
    <fill>
      <patternFill patternType="solid">
        <fgColor rgb="00FEE2E2"/>
      </patternFill>
    </fill>
    <fill>
      <patternFill patternType="solid">
        <fgColor rgb="00FEF3C7"/>
      </patternFill>
    </fill>
    <fill>
      <patternFill patternType="solid">
        <fgColor rgb="00D1FAE5"/>
      </patternFill>
    </fill>
    <fill>
      <patternFill patternType="solid">
        <fgColor rgb="00EDE9FE"/>
      </patternFill>
    </fill>
    <fill>
      <patternFill patternType="solid">
        <fgColor rgb="0010B981"/>
      </patternFill>
    </fill>
    <fill>
      <patternFill patternType="solid">
        <fgColor rgb="007C3AED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/>
      <right/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87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center" vertical="center"/>
    </xf>
    <xf numFmtId="0" fontId="3" fillId="5" borderId="0" applyAlignment="1" pivotButton="0" quotePrefix="0" xfId="0">
      <alignment horizontal="center" vertical="center"/>
    </xf>
    <xf numFmtId="0" fontId="3" fillId="6" borderId="0" applyAlignment="1" pivotButton="0" quotePrefix="0" xfId="0">
      <alignment horizontal="center" vertical="center"/>
    </xf>
    <xf numFmtId="0" fontId="3" fillId="7" borderId="0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4" pivotButton="0" quotePrefix="0" xfId="0"/>
    <xf numFmtId="0" fontId="6" fillId="3" borderId="1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 vertical="center"/>
    </xf>
    <xf numFmtId="0" fontId="8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9" fillId="2" borderId="0" applyAlignment="1" pivotButton="0" quotePrefix="0" xfId="0">
      <alignment horizontal="left" vertical="center"/>
    </xf>
    <xf numFmtId="0" fontId="9" fillId="6" borderId="0" applyAlignment="1" pivotButton="0" quotePrefix="0" xfId="0">
      <alignment horizontal="left" vertical="center"/>
    </xf>
    <xf numFmtId="0" fontId="3" fillId="5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10" fillId="8" borderId="1" applyAlignment="1" pivotButton="0" quotePrefix="0" xfId="0">
      <alignment horizontal="left" vertical="center"/>
    </xf>
    <xf numFmtId="0" fontId="11" fillId="8" borderId="1" applyAlignment="1" pivotButton="0" quotePrefix="0" xfId="0">
      <alignment horizontal="center" vertical="center"/>
    </xf>
    <xf numFmtId="164" fontId="11" fillId="8" borderId="1" applyAlignment="1" pivotButton="0" quotePrefix="0" xfId="0">
      <alignment horizontal="right" vertical="center"/>
    </xf>
    <xf numFmtId="0" fontId="11" fillId="9" borderId="1" applyAlignment="1" pivotButton="0" quotePrefix="0" xfId="0">
      <alignment horizontal="center" vertical="center"/>
    </xf>
    <xf numFmtId="0" fontId="10" fillId="4" borderId="1" applyAlignment="1" pivotButton="0" quotePrefix="0" xfId="0">
      <alignment horizontal="left" vertical="center"/>
    </xf>
    <xf numFmtId="0" fontId="11" fillId="4" borderId="1" applyAlignment="1" pivotButton="0" quotePrefix="0" xfId="0">
      <alignment horizontal="center" vertical="center"/>
    </xf>
    <xf numFmtId="164" fontId="11" fillId="4" borderId="1" applyAlignment="1" pivotButton="0" quotePrefix="0" xfId="0">
      <alignment horizontal="right" vertical="center"/>
    </xf>
    <xf numFmtId="0" fontId="11" fillId="10" borderId="1" applyAlignment="1" pivotButton="0" quotePrefix="0" xfId="0">
      <alignment horizontal="center" vertical="center"/>
    </xf>
    <xf numFmtId="0" fontId="12" fillId="2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13" fillId="4" borderId="1" applyAlignment="1" pivotButton="0" quotePrefix="0" xfId="0">
      <alignment horizontal="center" vertical="center"/>
    </xf>
    <xf numFmtId="0" fontId="11" fillId="4" borderId="1" applyAlignment="1" pivotButton="0" quotePrefix="0" xfId="0">
      <alignment horizontal="left" vertical="center"/>
    </xf>
    <xf numFmtId="0" fontId="14" fillId="4" borderId="1" applyAlignment="1" pivotButton="0" quotePrefix="0" xfId="0">
      <alignment horizontal="center" vertical="center"/>
    </xf>
    <xf numFmtId="0" fontId="15" fillId="11" borderId="1" applyAlignment="1" pivotButton="0" quotePrefix="0" xfId="0">
      <alignment horizontal="center" vertical="center"/>
    </xf>
    <xf numFmtId="0" fontId="13" fillId="3" borderId="1" applyAlignment="1" pivotButton="0" quotePrefix="0" xfId="0">
      <alignment horizontal="center" vertical="center"/>
    </xf>
    <xf numFmtId="0" fontId="11" fillId="3" borderId="1" applyAlignment="1" pivotButton="0" quotePrefix="0" xfId="0">
      <alignment horizontal="center" vertical="center"/>
    </xf>
    <xf numFmtId="0" fontId="11" fillId="3" borderId="1" applyAlignment="1" pivotButton="0" quotePrefix="0" xfId="0">
      <alignment horizontal="left" vertical="center"/>
    </xf>
    <xf numFmtId="0" fontId="14" fillId="3" borderId="1" applyAlignment="1" pivotButton="0" quotePrefix="0" xfId="0">
      <alignment horizontal="center" vertical="center"/>
    </xf>
    <xf numFmtId="164" fontId="11" fillId="3" borderId="1" applyAlignment="1" pivotButton="0" quotePrefix="0" xfId="0">
      <alignment horizontal="right" vertical="center"/>
    </xf>
    <xf numFmtId="0" fontId="16" fillId="2" borderId="1" applyAlignment="1" pivotButton="0" quotePrefix="0" xfId="0">
      <alignment horizontal="center" vertical="center"/>
    </xf>
    <xf numFmtId="164" fontId="16" fillId="2" borderId="1" applyAlignment="1" pivotButton="0" quotePrefix="0" xfId="0">
      <alignment horizontal="right" vertical="center"/>
    </xf>
    <xf numFmtId="0" fontId="0" fillId="2" borderId="1" pivotButton="0" quotePrefix="0" xfId="0"/>
    <xf numFmtId="165" fontId="1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0" fontId="17" fillId="10" borderId="1" applyAlignment="1" pivotButton="0" quotePrefix="0" xfId="0">
      <alignment horizontal="center" vertical="center"/>
    </xf>
    <xf numFmtId="165" fontId="18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18" fillId="9" borderId="1" applyAlignment="1" pivotButton="0" quotePrefix="0" xfId="0">
      <alignment horizontal="center" vertical="center"/>
    </xf>
    <xf numFmtId="165" fontId="18" fillId="4" borderId="1" applyAlignment="1" pivotButton="0" quotePrefix="0" xfId="0">
      <alignment horizontal="center" vertical="center"/>
    </xf>
    <xf numFmtId="165" fontId="15" fillId="3" borderId="1" applyAlignment="1" pivotButton="0" quotePrefix="0" xfId="0">
      <alignment horizontal="center" vertical="center"/>
    </xf>
    <xf numFmtId="166" fontId="15" fillId="8" borderId="1" applyAlignment="1" pivotButton="0" quotePrefix="0" xfId="0">
      <alignment horizontal="center" vertical="center"/>
    </xf>
    <xf numFmtId="0" fontId="15" fillId="8" borderId="1" applyAlignment="1" pivotButton="0" quotePrefix="0" xfId="0">
      <alignment horizontal="center" vertical="center"/>
    </xf>
    <xf numFmtId="166" fontId="15" fillId="4" borderId="1" applyAlignment="1" pivotButton="0" quotePrefix="0" xfId="0">
      <alignment horizontal="center" vertical="center"/>
    </xf>
    <xf numFmtId="0" fontId="15" fillId="4" borderId="1" applyAlignment="1" pivotButton="0" quotePrefix="0" xfId="0">
      <alignment horizontal="center" vertical="center"/>
    </xf>
    <xf numFmtId="0" fontId="19" fillId="11" borderId="1" applyAlignment="1" pivotButton="0" quotePrefix="0" xfId="0">
      <alignment horizontal="left" vertical="center"/>
    </xf>
    <xf numFmtId="0" fontId="20" fillId="11" borderId="1" applyAlignment="1" pivotButton="0" quotePrefix="0" xfId="0">
      <alignment horizontal="center" vertical="center"/>
    </xf>
    <xf numFmtId="166" fontId="11" fillId="11" borderId="1" applyAlignment="1" pivotButton="0" quotePrefix="0" xfId="0">
      <alignment horizontal="center" vertical="center"/>
    </xf>
    <xf numFmtId="0" fontId="21" fillId="11" borderId="1" applyAlignment="1" pivotButton="0" quotePrefix="0" xfId="0">
      <alignment horizontal="center" vertical="center"/>
    </xf>
    <xf numFmtId="0" fontId="22" fillId="10" borderId="1" applyAlignment="1" pivotButton="0" quotePrefix="0" xfId="0">
      <alignment horizontal="left" vertical="center"/>
    </xf>
    <xf numFmtId="0" fontId="23" fillId="10" borderId="1" applyAlignment="1" pivotButton="0" quotePrefix="0" xfId="0">
      <alignment horizontal="center" vertical="center"/>
    </xf>
    <xf numFmtId="166" fontId="11" fillId="10" borderId="1" applyAlignment="1" pivotButton="0" quotePrefix="0" xfId="0">
      <alignment horizontal="center" vertical="center"/>
    </xf>
    <xf numFmtId="0" fontId="24" fillId="10" borderId="1" applyAlignment="1" pivotButton="0" quotePrefix="0" xfId="0">
      <alignment horizontal="center" vertical="center"/>
    </xf>
    <xf numFmtId="0" fontId="25" fillId="10" borderId="1" applyAlignment="1" pivotButton="0" quotePrefix="0" xfId="0">
      <alignment horizontal="left" vertical="center"/>
    </xf>
    <xf numFmtId="0" fontId="26" fillId="10" borderId="1" applyAlignment="1" pivotButton="0" quotePrefix="0" xfId="0">
      <alignment horizontal="center" vertical="center"/>
    </xf>
    <xf numFmtId="0" fontId="27" fillId="10" borderId="1" applyAlignment="1" pivotButton="0" quotePrefix="0" xfId="0">
      <alignment horizontal="center" vertical="center"/>
    </xf>
    <xf numFmtId="0" fontId="28" fillId="9" borderId="1" applyAlignment="1" pivotButton="0" quotePrefix="0" xfId="0">
      <alignment horizontal="left" vertical="center"/>
    </xf>
    <xf numFmtId="0" fontId="29" fillId="9" borderId="1" applyAlignment="1" pivotButton="0" quotePrefix="0" xfId="0">
      <alignment horizontal="center" vertical="center"/>
    </xf>
    <xf numFmtId="166" fontId="11" fillId="9" borderId="1" applyAlignment="1" pivotButton="0" quotePrefix="0" xfId="0">
      <alignment horizontal="center" vertical="center"/>
    </xf>
    <xf numFmtId="0" fontId="30" fillId="9" borderId="1" applyAlignment="1" pivotButton="0" quotePrefix="0" xfId="0">
      <alignment horizontal="center" vertical="center"/>
    </xf>
    <xf numFmtId="0" fontId="31" fillId="8" borderId="1" applyAlignment="1" pivotButton="0" quotePrefix="0" xfId="0">
      <alignment horizontal="center" vertical="center"/>
    </xf>
    <xf numFmtId="0" fontId="32" fillId="12" borderId="1" applyAlignment="1" pivotButton="0" quotePrefix="0" xfId="0">
      <alignment horizontal="center" vertical="center"/>
    </xf>
    <xf numFmtId="0" fontId="33" fillId="2" borderId="0" applyAlignment="1" pivotButton="0" quotePrefix="0" xfId="0">
      <alignment horizontal="left" vertical="center"/>
    </xf>
    <xf numFmtId="0" fontId="9" fillId="2" borderId="1" applyAlignment="1" pivotButton="0" quotePrefix="0" xfId="0">
      <alignment horizontal="left" vertical="center"/>
    </xf>
    <xf numFmtId="0" fontId="11" fillId="4" borderId="1" applyAlignment="1" pivotButton="0" quotePrefix="0" xfId="0">
      <alignment horizontal="left" vertical="center" wrapText="1"/>
    </xf>
    <xf numFmtId="0" fontId="0" fillId="0" borderId="5" pivotButton="0" quotePrefix="0" xfId="0"/>
    <xf numFmtId="0" fontId="10" fillId="3" borderId="1" applyAlignment="1" pivotButton="0" quotePrefix="0" xfId="0">
      <alignment horizontal="left" vertical="center"/>
    </xf>
    <xf numFmtId="0" fontId="11" fillId="3" borderId="1" applyAlignment="1" pivotButton="0" quotePrefix="0" xfId="0">
      <alignment horizontal="left" vertical="center" wrapText="1"/>
    </xf>
    <xf numFmtId="0" fontId="9" fillId="5" borderId="1" applyAlignment="1" pivotButton="0" quotePrefix="0" xfId="0">
      <alignment horizontal="left" vertical="center"/>
    </xf>
    <xf numFmtId="0" fontId="31" fillId="3" borderId="1" applyAlignment="1" pivotButton="0" quotePrefix="0" xfId="0">
      <alignment horizontal="left" vertical="center"/>
    </xf>
    <xf numFmtId="0" fontId="31" fillId="4" borderId="1" applyAlignment="1" pivotButton="0" quotePrefix="0" xfId="0">
      <alignment horizontal="left" vertical="center"/>
    </xf>
    <xf numFmtId="0" fontId="9" fillId="13" borderId="1" applyAlignment="1" pivotButton="0" quotePrefix="0" xfId="0">
      <alignment horizontal="left" vertical="center"/>
    </xf>
    <xf numFmtId="0" fontId="15" fillId="3" borderId="1" applyAlignment="1" pivotButton="0" quotePrefix="0" xfId="0">
      <alignment horizontal="left" vertical="center"/>
    </xf>
    <xf numFmtId="0" fontId="15" fillId="4" borderId="1" applyAlignment="1" pivotButton="0" quotePrefix="0" xfId="0">
      <alignment horizontal="left" vertical="center"/>
    </xf>
    <xf numFmtId="0" fontId="9" fillId="14" borderId="1" applyAlignment="1" pivotButton="0" quotePrefix="0" xfId="0">
      <alignment horizontal="left" vertical="center"/>
    </xf>
    <xf numFmtId="0" fontId="32" fillId="3" borderId="1" applyAlignment="1" pivotButton="0" quotePrefix="0" xfId="0">
      <alignment horizontal="left" vertical="center"/>
    </xf>
    <xf numFmtId="0" fontId="32" fillId="4" borderId="1" applyAlignment="1" pivotButton="0" quotePrefix="0" xfId="0">
      <alignment horizontal="left" vertical="center"/>
    </xf>
    <xf numFmtId="0" fontId="9" fillId="7" borderId="1" applyAlignment="1" pivotButton="0" quotePrefix="0" xfId="0">
      <alignment horizontal="left" vertical="center"/>
    </xf>
    <xf numFmtId="0" fontId="17" fillId="4" borderId="1" applyAlignment="1" pivotButton="0" quotePrefix="0" xfId="0">
      <alignment horizontal="left" vertical="center"/>
    </xf>
    <xf numFmtId="0" fontId="17" fillId="3" borderId="1" applyAlignment="1" pivotButton="0" quotePrefix="0" xfId="0">
      <alignment horizontal="left" vertical="center"/>
    </xf>
    <xf numFmtId="0" fontId="34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Valeur du Stock par Catégorie</a:t>
            </a:r>
          </a:p>
        </rich>
      </tx>
    </title>
    <plotArea>
      <pieChart>
        <varyColors val="1"/>
        <ser>
          <idx val="0"/>
          <order val="0"/>
          <tx>
            <strRef>
              <f>'Analyse'!E6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'Analyse'!$B$7:$B$11</f>
            </numRef>
          </cat>
          <val>
            <numRef>
              <f>'Analyse'!$E$7:$E$11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Quantités en Stock par Catégorie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'Analyse'!D6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'Analyse'!$B$7:$B$11</f>
            </numRef>
          </cat>
          <val>
            <numRef>
              <f>'Analyse'!$D$7:$D$11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Catégorie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Quantité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8</col>
      <colOff>0</colOff>
      <row>4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13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I17"/>
  <sheetViews>
    <sheetView showGridLines="0" zoomScale="95" workbookViewId="0">
      <selection activeCell="A1" sqref="A1"/>
    </sheetView>
  </sheetViews>
  <sheetFormatPr baseColWidth="8" defaultRowHeight="15"/>
  <cols>
    <col width="2" customWidth="1" min="1" max="1"/>
    <col width="18" customWidth="1" min="2" max="2"/>
    <col width="16" customWidth="1" min="3" max="3"/>
    <col width="14" customWidth="1" min="4" max="4"/>
    <col width="14" customWidth="1" min="5" max="5"/>
    <col width="14" customWidth="1" min="6" max="6"/>
    <col width="14" customWidth="1" min="7" max="7"/>
    <col width="16" customWidth="1" min="8" max="8"/>
    <col width="14" customWidth="1" min="9" max="9"/>
    <col width="2" customWidth="1" min="10" max="10"/>
  </cols>
  <sheetData>
    <row r="1" ht="8" customHeight="1"/>
    <row r="2" ht="50" customHeight="1">
      <c r="B2" s="1" t="inlineStr">
        <is>
          <t>📦  GESTION DES STOCKS — INVENTAIRE</t>
        </is>
      </c>
    </row>
    <row r="3" ht="28" customHeight="1">
      <c r="B3" s="2" t="inlineStr">
        <is>
          <t>Mis à jour le 03/03/2026  •  Exercice 2026</t>
        </is>
      </c>
    </row>
    <row r="4" ht="10" customHeight="1"/>
    <row r="5" ht="16" customHeight="1">
      <c r="B5" s="3" t="inlineStr">
        <is>
          <t>🗂  Total Références</t>
        </is>
      </c>
      <c r="D5" s="4" t="inlineStr">
        <is>
          <t>💶  Valeur Stock (€)</t>
        </is>
      </c>
      <c r="F5" s="5" t="inlineStr">
        <is>
          <t>⚠  Ruptures de Stock</t>
        </is>
      </c>
      <c r="H5" s="6" t="inlineStr">
        <is>
          <t>🔴  Stock Critique</t>
        </is>
      </c>
    </row>
    <row r="6" ht="42" customHeight="1">
      <c r="B6" s="7">
        <f>COUNTA(Inventaire!B5:B104)</f>
        <v/>
      </c>
      <c r="C6" s="8" t="n"/>
      <c r="D6" s="9">
        <f>SUMPRODUCT(Inventaire!E5:E104,Inventaire!F5:F104)</f>
        <v/>
      </c>
      <c r="E6" s="8" t="n"/>
      <c r="F6" s="10">
        <f>COUNTIF(Inventaire!H5:H104,"Rupture")</f>
        <v/>
      </c>
      <c r="G6" s="8" t="n"/>
      <c r="H6" s="11">
        <f>COUNTIF(Inventaire!H5:H104,"Critique")</f>
        <v/>
      </c>
      <c r="I6" s="8" t="n"/>
    </row>
    <row r="7" ht="28" customHeight="1">
      <c r="B7" s="12" t="inlineStr">
        <is>
          <t>Voir détail →</t>
        </is>
      </c>
      <c r="C7" s="8" t="n"/>
      <c r="D7" s="12" t="inlineStr">
        <is>
          <t>Voir détail →</t>
        </is>
      </c>
      <c r="E7" s="8" t="n"/>
      <c r="F7" s="12" t="inlineStr">
        <is>
          <t>Voir détail →</t>
        </is>
      </c>
      <c r="G7" s="8" t="n"/>
      <c r="H7" s="12" t="inlineStr">
        <is>
          <t>Voir détail →</t>
        </is>
      </c>
      <c r="I7" s="8" t="n"/>
    </row>
    <row r="8" ht="12" customHeight="1"/>
    <row r="9" ht="20" customHeight="1"/>
    <row r="10" ht="8" customHeight="1"/>
    <row r="11" ht="28" customHeight="1">
      <c r="B11" s="13" t="inlineStr">
        <is>
          <t>RÉSUMÉ PAR CATÉGORIE</t>
        </is>
      </c>
      <c r="F11" s="14" t="inlineStr">
        <is>
          <t>ALERTES EN COURS</t>
        </is>
      </c>
    </row>
    <row r="12" ht="24" customHeight="1">
      <c r="B12" s="15" t="inlineStr">
        <is>
          <t>Catégorie</t>
        </is>
      </c>
      <c r="C12" s="15" t="inlineStr">
        <is>
          <t>Références</t>
        </is>
      </c>
      <c r="D12" s="15" t="inlineStr">
        <is>
          <t>Qté Totale</t>
        </is>
      </c>
      <c r="E12" s="15" t="inlineStr">
        <is>
          <t>Valeur (€)</t>
        </is>
      </c>
      <c r="F12" s="16" t="inlineStr">
        <is>
          <t>Référence</t>
        </is>
      </c>
      <c r="G12" s="16" t="inlineStr">
        <is>
          <t>Désignation</t>
        </is>
      </c>
      <c r="H12" s="16" t="inlineStr">
        <is>
          <t>Stock Actuel</t>
        </is>
      </c>
      <c r="I12" s="16" t="inlineStr">
        <is>
          <t>Statut</t>
        </is>
      </c>
    </row>
    <row r="13" ht="20" customHeight="1">
      <c r="B13" s="17" t="inlineStr">
        <is>
          <t>Électronique</t>
        </is>
      </c>
      <c r="C13" s="18">
        <f>COUNTIF(Inventaire!C5:C104,"Électronique")</f>
        <v/>
      </c>
      <c r="D13" s="18">
        <f>SUMIF(Inventaire!C5:C104,"Électronique",Inventaire!E5:E104)</f>
        <v/>
      </c>
      <c r="E13" s="19">
        <f>SUMPRODUCT((Inventaire!C5:C104="Électronique")*Inventaire!E5:E104*Inventaire!F5:F104)</f>
        <v/>
      </c>
      <c r="F13" s="20">
        <f>IFERROR(INDEX(Inventaire!B$5:B$104,MATCH(1,(Inventaire!H$5:H$104="Rupture")+(Inventaire!H$5:H$104="Critique"),0)+0),"")</f>
        <v/>
      </c>
      <c r="G13" s="20">
        <f>IFERROR(INDEX(Inventaire!D$5:D$104,MATCH(1,(Inventaire!H$5:H$104="Rupture")+(Inventaire!H$5:H$104="Critique"),0)+0),"")</f>
        <v/>
      </c>
      <c r="H13" s="20">
        <f>IFERROR(INDEX(Inventaire!E$5:E$104,MATCH(1,(Inventaire!H$5:H$104="Rupture")+(Inventaire!H$5:H$104="Critique"),0)+0),"")</f>
        <v/>
      </c>
      <c r="I13" s="20">
        <f>IFERROR(INDEX(Inventaire!H$5:H$104,MATCH(1,(Inventaire!H$5:H$104="Rupture")+(Inventaire!H$5:H$104="Critique"),0)+0),"")</f>
        <v/>
      </c>
    </row>
    <row r="14" ht="20" customHeight="1">
      <c r="B14" s="21" t="inlineStr">
        <is>
          <t>Mobilier</t>
        </is>
      </c>
      <c r="C14" s="22">
        <f>COUNTIF(Inventaire!C5:C104,"Mobilier")</f>
        <v/>
      </c>
      <c r="D14" s="22">
        <f>SUMIF(Inventaire!C5:C104,"Mobilier",Inventaire!E5:E104)</f>
        <v/>
      </c>
      <c r="E14" s="23">
        <f>SUMPRODUCT((Inventaire!C5:C104="Mobilier")*Inventaire!E5:E104*Inventaire!F5:F104)</f>
        <v/>
      </c>
      <c r="F14" s="24">
        <f>IFERROR(INDEX(Inventaire!B$5:B$104,MATCH(1,(Inventaire!H$5:H$104="Rupture")+(Inventaire!H$5:H$104="Critique"),0)+1),"")</f>
        <v/>
      </c>
      <c r="G14" s="24">
        <f>IFERROR(INDEX(Inventaire!D$5:D$104,MATCH(1,(Inventaire!H$5:H$104="Rupture")+(Inventaire!H$5:H$104="Critique"),0)+1),"")</f>
        <v/>
      </c>
      <c r="H14" s="24">
        <f>IFERROR(INDEX(Inventaire!E$5:E$104,MATCH(1,(Inventaire!H$5:H$104="Rupture")+(Inventaire!H$5:H$104="Critique"),0)+1),"")</f>
        <v/>
      </c>
      <c r="I14" s="24">
        <f>IFERROR(INDEX(Inventaire!H$5:H$104,MATCH(1,(Inventaire!H$5:H$104="Rupture")+(Inventaire!H$5:H$104="Critique"),0)+1),"")</f>
        <v/>
      </c>
    </row>
    <row r="15" ht="20" customHeight="1">
      <c r="B15" s="17" t="inlineStr">
        <is>
          <t>Fournitures</t>
        </is>
      </c>
      <c r="C15" s="18">
        <f>COUNTIF(Inventaire!C5:C104,"Fournitures")</f>
        <v/>
      </c>
      <c r="D15" s="18">
        <f>SUMIF(Inventaire!C5:C104,"Fournitures",Inventaire!E5:E104)</f>
        <v/>
      </c>
      <c r="E15" s="19">
        <f>SUMPRODUCT((Inventaire!C5:C104="Fournitures")*Inventaire!E5:E104*Inventaire!F5:F104)</f>
        <v/>
      </c>
      <c r="F15" s="20">
        <f>IFERROR(INDEX(Inventaire!B$5:B$104,MATCH(1,(Inventaire!H$5:H$104="Rupture")+(Inventaire!H$5:H$104="Critique"),0)+2),"")</f>
        <v/>
      </c>
      <c r="G15" s="20">
        <f>IFERROR(INDEX(Inventaire!D$5:D$104,MATCH(1,(Inventaire!H$5:H$104="Rupture")+(Inventaire!H$5:H$104="Critique"),0)+2),"")</f>
        <v/>
      </c>
      <c r="H15" s="20">
        <f>IFERROR(INDEX(Inventaire!E$5:E$104,MATCH(1,(Inventaire!H$5:H$104="Rupture")+(Inventaire!H$5:H$104="Critique"),0)+2),"")</f>
        <v/>
      </c>
      <c r="I15" s="20">
        <f>IFERROR(INDEX(Inventaire!H$5:H$104,MATCH(1,(Inventaire!H$5:H$104="Rupture")+(Inventaire!H$5:H$104="Critique"),0)+2),"")</f>
        <v/>
      </c>
    </row>
    <row r="16" ht="20" customHeight="1">
      <c r="B16" s="21" t="inlineStr">
        <is>
          <t>Hygiène</t>
        </is>
      </c>
      <c r="C16" s="22">
        <f>COUNTIF(Inventaire!C5:C104,"Hygiène")</f>
        <v/>
      </c>
      <c r="D16" s="22">
        <f>SUMIF(Inventaire!C5:C104,"Hygiène",Inventaire!E5:E104)</f>
        <v/>
      </c>
      <c r="E16" s="23">
        <f>SUMPRODUCT((Inventaire!C5:C104="Hygiène")*Inventaire!E5:E104*Inventaire!F5:F104)</f>
        <v/>
      </c>
      <c r="F16" s="24">
        <f>IFERROR(INDEX(Inventaire!B$5:B$104,MATCH(1,(Inventaire!H$5:H$104="Rupture")+(Inventaire!H$5:H$104="Critique"),0)+3),"")</f>
        <v/>
      </c>
      <c r="G16" s="24">
        <f>IFERROR(INDEX(Inventaire!D$5:D$104,MATCH(1,(Inventaire!H$5:H$104="Rupture")+(Inventaire!H$5:H$104="Critique"),0)+3),"")</f>
        <v/>
      </c>
      <c r="H16" s="24">
        <f>IFERROR(INDEX(Inventaire!E$5:E$104,MATCH(1,(Inventaire!H$5:H$104="Rupture")+(Inventaire!H$5:H$104="Critique"),0)+3),"")</f>
        <v/>
      </c>
      <c r="I16" s="24">
        <f>IFERROR(INDEX(Inventaire!H$5:H$104,MATCH(1,(Inventaire!H$5:H$104="Rupture")+(Inventaire!H$5:H$104="Critique"),0)+3),"")</f>
        <v/>
      </c>
    </row>
    <row r="17" ht="20" customHeight="1">
      <c r="B17" s="17" t="inlineStr">
        <is>
          <t>Informatique</t>
        </is>
      </c>
      <c r="C17" s="18">
        <f>COUNTIF(Inventaire!C5:C104,"Informatique")</f>
        <v/>
      </c>
      <c r="D17" s="18">
        <f>SUMIF(Inventaire!C5:C104,"Informatique",Inventaire!E5:E104)</f>
        <v/>
      </c>
      <c r="E17" s="19">
        <f>SUMPRODUCT((Inventaire!C5:C104="Informatique")*Inventaire!E5:E104*Inventaire!F5:F104)</f>
        <v/>
      </c>
      <c r="F17" s="20">
        <f>IFERROR(INDEX(Inventaire!B$5:B$104,MATCH(1,(Inventaire!H$5:H$104="Rupture")+(Inventaire!H$5:H$104="Critique"),0)+4),"")</f>
        <v/>
      </c>
      <c r="G17" s="20">
        <f>IFERROR(INDEX(Inventaire!D$5:D$104,MATCH(1,(Inventaire!H$5:H$104="Rupture")+(Inventaire!H$5:H$104="Critique"),0)+4),"")</f>
        <v/>
      </c>
      <c r="H17" s="20">
        <f>IFERROR(INDEX(Inventaire!E$5:E$104,MATCH(1,(Inventaire!H$5:H$104="Rupture")+(Inventaire!H$5:H$104="Critique"),0)+4),"")</f>
        <v/>
      </c>
      <c r="I17" s="20">
        <f>IFERROR(INDEX(Inventaire!H$5:H$104,MATCH(1,(Inventaire!H$5:H$104="Rupture")+(Inventaire!H$5:H$104="Critique"),0)+4),"")</f>
        <v/>
      </c>
    </row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</sheetData>
  <mergeCells count="16">
    <mergeCell ref="B2:I2"/>
    <mergeCell ref="B3:I3"/>
    <mergeCell ref="B5:C5"/>
    <mergeCell ref="B6:C6"/>
    <mergeCell ref="B7:C7"/>
    <mergeCell ref="D5:E5"/>
    <mergeCell ref="D6:E6"/>
    <mergeCell ref="D7:E7"/>
    <mergeCell ref="F5:G5"/>
    <mergeCell ref="F6:G6"/>
    <mergeCell ref="F7:G7"/>
    <mergeCell ref="H5:I5"/>
    <mergeCell ref="H6:I6"/>
    <mergeCell ref="H7:I7"/>
    <mergeCell ref="B11:E11"/>
    <mergeCell ref="F11:I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K45"/>
  <sheetViews>
    <sheetView showGridLines="0" zoomScale="9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14" customWidth="1" min="2" max="2"/>
    <col width="16" customWidth="1" min="3" max="3"/>
    <col width="28" customWidth="1" min="4" max="4"/>
    <col width="12" customWidth="1" min="5" max="5"/>
    <col width="12" customWidth="1" min="6" max="6"/>
    <col width="14" customWidth="1" min="7" max="7"/>
    <col width="14" customWidth="1" min="8" max="8"/>
    <col width="14" customWidth="1" min="9" max="9"/>
    <col width="16" customWidth="1" min="10" max="10"/>
    <col width="18" customWidth="1" min="11" max="11"/>
    <col width="2" customWidth="1" min="12" max="12"/>
  </cols>
  <sheetData>
    <row r="1" ht="8" customHeight="1"/>
    <row r="2" ht="50" customHeight="1">
      <c r="B2" s="25" t="inlineStr">
        <is>
          <t>📦  INVENTAIRE DES STOCKS</t>
        </is>
      </c>
    </row>
    <row r="3" ht="28" customHeight="1">
      <c r="B3" s="2" t="inlineStr">
        <is>
          <t>Année 2026  •  Dernière mise à jour : 03 March 2026</t>
        </is>
      </c>
    </row>
    <row r="4" ht="32" customHeight="1">
      <c r="B4" s="26" t="inlineStr">
        <is>
          <t>Réf.</t>
        </is>
      </c>
      <c r="C4" s="26" t="inlineStr">
        <is>
          <t>Catégorie</t>
        </is>
      </c>
      <c r="D4" s="26" t="inlineStr">
        <is>
          <t>Désignation</t>
        </is>
      </c>
      <c r="E4" s="26" t="inlineStr">
        <is>
          <t>Qté Stock</t>
        </is>
      </c>
      <c r="F4" s="26" t="inlineStr">
        <is>
          <t>Prix Unit. (€)</t>
        </is>
      </c>
      <c r="G4" s="26" t="inlineStr">
        <is>
          <t>Valeur Stock</t>
        </is>
      </c>
      <c r="H4" s="26" t="inlineStr">
        <is>
          <t>Stock Min.</t>
        </is>
      </c>
      <c r="I4" s="26" t="inlineStr">
        <is>
          <t>Statut</t>
        </is>
      </c>
      <c r="J4" s="26" t="inlineStr">
        <is>
          <t>Emplacement</t>
        </is>
      </c>
      <c r="K4" s="26" t="inlineStr">
        <is>
          <t>Dernière MAJ</t>
        </is>
      </c>
    </row>
    <row r="5" ht="20" customHeight="1">
      <c r="B5" s="27" t="inlineStr">
        <is>
          <t>REF-1000</t>
        </is>
      </c>
      <c r="C5" s="22" t="inlineStr">
        <is>
          <t>Mobilier</t>
        </is>
      </c>
      <c r="D5" s="28" t="inlineStr">
        <is>
          <t>Chaise de bureau</t>
        </is>
      </c>
      <c r="E5" s="29" t="n">
        <v>15</v>
      </c>
      <c r="F5" s="23" t="n">
        <v>199</v>
      </c>
      <c r="G5" s="23">
        <f>E5*F5</f>
        <v/>
      </c>
      <c r="H5" s="29" t="n">
        <v>3</v>
      </c>
      <c r="I5" s="30" t="inlineStr">
        <is>
          <t>Normal</t>
        </is>
      </c>
      <c r="J5" s="22" t="inlineStr">
        <is>
          <t>Zone C-02</t>
        </is>
      </c>
      <c r="K5" s="22" t="inlineStr">
        <is>
          <t>08/01/2026</t>
        </is>
      </c>
    </row>
    <row r="6" ht="20" customHeight="1">
      <c r="B6" s="31" t="inlineStr">
        <is>
          <t>REF-1001</t>
        </is>
      </c>
      <c r="C6" s="32" t="inlineStr">
        <is>
          <t>Électronique</t>
        </is>
      </c>
      <c r="D6" s="33" t="inlineStr">
        <is>
          <t>Hub USB 7 ports</t>
        </is>
      </c>
      <c r="E6" s="34" t="n">
        <v>60</v>
      </c>
      <c r="F6" s="35" t="n">
        <v>24.9</v>
      </c>
      <c r="G6" s="35">
        <f>E6*F6</f>
        <v/>
      </c>
      <c r="H6" s="34" t="n">
        <v>5</v>
      </c>
      <c r="I6" s="30" t="inlineStr">
        <is>
          <t>Normal</t>
        </is>
      </c>
      <c r="J6" s="32" t="inlineStr">
        <is>
          <t>Zone C-02</t>
        </is>
      </c>
      <c r="K6" s="32" t="inlineStr">
        <is>
          <t>24/01/2026</t>
        </is>
      </c>
    </row>
    <row r="7" ht="20" customHeight="1">
      <c r="B7" s="27" t="inlineStr">
        <is>
          <t>REF-1002</t>
        </is>
      </c>
      <c r="C7" s="22" t="inlineStr">
        <is>
          <t>Mobilier</t>
        </is>
      </c>
      <c r="D7" s="28" t="inlineStr">
        <is>
          <t>Étagère 5 niveaux</t>
        </is>
      </c>
      <c r="E7" s="29" t="n">
        <v>12</v>
      </c>
      <c r="F7" s="23" t="n">
        <v>89</v>
      </c>
      <c r="G7" s="23">
        <f>E7*F7</f>
        <v/>
      </c>
      <c r="H7" s="29" t="n">
        <v>2</v>
      </c>
      <c r="I7" s="30" t="inlineStr">
        <is>
          <t>Normal</t>
        </is>
      </c>
      <c r="J7" s="22" t="inlineStr">
        <is>
          <t>Zone C-01</t>
        </is>
      </c>
      <c r="K7" s="22" t="inlineStr">
        <is>
          <t>11/01/2026</t>
        </is>
      </c>
    </row>
    <row r="8" ht="20" customHeight="1">
      <c r="B8" s="31" t="inlineStr">
        <is>
          <t>REF-1003</t>
        </is>
      </c>
      <c r="C8" s="32" t="inlineStr">
        <is>
          <t>Informatique</t>
        </is>
      </c>
      <c r="D8" s="33" t="inlineStr">
        <is>
          <t>Switch réseau 8 ports</t>
        </is>
      </c>
      <c r="E8" s="34" t="n">
        <v>7</v>
      </c>
      <c r="F8" s="35" t="n">
        <v>89</v>
      </c>
      <c r="G8" s="35">
        <f>E8*F8</f>
        <v/>
      </c>
      <c r="H8" s="34" t="n">
        <v>2</v>
      </c>
      <c r="I8" s="30" t="inlineStr">
        <is>
          <t>Normal</t>
        </is>
      </c>
      <c r="J8" s="32" t="inlineStr">
        <is>
          <t>Zone A-01</t>
        </is>
      </c>
      <c r="K8" s="32" t="inlineStr">
        <is>
          <t>16/01/2026</t>
        </is>
      </c>
    </row>
    <row r="9" ht="20" customHeight="1">
      <c r="B9" s="27" t="inlineStr">
        <is>
          <t>REF-1004</t>
        </is>
      </c>
      <c r="C9" s="22" t="inlineStr">
        <is>
          <t>Hygiène</t>
        </is>
      </c>
      <c r="D9" s="28" t="inlineStr">
        <is>
          <t>Savon mains 1L</t>
        </is>
      </c>
      <c r="E9" s="29" t="n">
        <v>48</v>
      </c>
      <c r="F9" s="23" t="n">
        <v>4.5</v>
      </c>
      <c r="G9" s="23">
        <f>E9*F9</f>
        <v/>
      </c>
      <c r="H9" s="29" t="n">
        <v>10</v>
      </c>
      <c r="I9" s="30" t="inlineStr">
        <is>
          <t>Normal</t>
        </is>
      </c>
      <c r="J9" s="22" t="inlineStr">
        <is>
          <t>Réserve 1</t>
        </is>
      </c>
      <c r="K9" s="22" t="inlineStr">
        <is>
          <t>28/01/2026</t>
        </is>
      </c>
    </row>
    <row r="10" ht="20" customHeight="1">
      <c r="B10" s="31" t="inlineStr">
        <is>
          <t>REF-1005</t>
        </is>
      </c>
      <c r="C10" s="32" t="inlineStr">
        <is>
          <t>Hygiène</t>
        </is>
      </c>
      <c r="D10" s="33" t="inlineStr">
        <is>
          <t>Gel hydroalcoolique 500ml</t>
        </is>
      </c>
      <c r="E10" s="34" t="n">
        <v>60</v>
      </c>
      <c r="F10" s="35" t="n">
        <v>3.9</v>
      </c>
      <c r="G10" s="35">
        <f>E10*F10</f>
        <v/>
      </c>
      <c r="H10" s="34" t="n">
        <v>15</v>
      </c>
      <c r="I10" s="30" t="inlineStr">
        <is>
          <t>Normal</t>
        </is>
      </c>
      <c r="J10" s="32" t="inlineStr">
        <is>
          <t>Zone A-02</t>
        </is>
      </c>
      <c r="K10" s="32" t="inlineStr">
        <is>
          <t>03/01/2026</t>
        </is>
      </c>
    </row>
    <row r="11" ht="20" customHeight="1">
      <c r="B11" s="27" t="inlineStr">
        <is>
          <t>REF-1006</t>
        </is>
      </c>
      <c r="C11" s="22" t="inlineStr">
        <is>
          <t>Hygiène</t>
        </is>
      </c>
      <c r="D11" s="28" t="inlineStr">
        <is>
          <t>Papier toilette (x12)</t>
        </is>
      </c>
      <c r="E11" s="29" t="n">
        <v>72</v>
      </c>
      <c r="F11" s="23" t="n">
        <v>7.5</v>
      </c>
      <c r="G11" s="23">
        <f>E11*F11</f>
        <v/>
      </c>
      <c r="H11" s="29" t="n">
        <v>15</v>
      </c>
      <c r="I11" s="30" t="inlineStr">
        <is>
          <t>Normal</t>
        </is>
      </c>
      <c r="J11" s="22" t="inlineStr">
        <is>
          <t>Zone D-01</t>
        </is>
      </c>
      <c r="K11" s="22" t="inlineStr">
        <is>
          <t>26/02/2026</t>
        </is>
      </c>
    </row>
    <row r="12" ht="20" customHeight="1">
      <c r="B12" s="31" t="inlineStr">
        <is>
          <t>REF-1007</t>
        </is>
      </c>
      <c r="C12" s="32" t="inlineStr">
        <is>
          <t>Mobilier</t>
        </is>
      </c>
      <c r="D12" s="33" t="inlineStr">
        <is>
          <t>Armoire 2 portes</t>
        </is>
      </c>
      <c r="E12" s="34" t="n">
        <v>6</v>
      </c>
      <c r="F12" s="35" t="n">
        <v>299</v>
      </c>
      <c r="G12" s="35">
        <f>E12*F12</f>
        <v/>
      </c>
      <c r="H12" s="34" t="n">
        <v>1</v>
      </c>
      <c r="I12" s="30" t="inlineStr">
        <is>
          <t>Normal</t>
        </is>
      </c>
      <c r="J12" s="32" t="inlineStr">
        <is>
          <t>Réserve 2</t>
        </is>
      </c>
      <c r="K12" s="32" t="inlineStr">
        <is>
          <t>13/02/2026</t>
        </is>
      </c>
    </row>
    <row r="13" ht="20" customHeight="1">
      <c r="B13" s="27" t="inlineStr">
        <is>
          <t>REF-1008</t>
        </is>
      </c>
      <c r="C13" s="22" t="inlineStr">
        <is>
          <t>Électronique</t>
        </is>
      </c>
      <c r="D13" s="28" t="inlineStr">
        <is>
          <t>Webcam HD 1080p</t>
        </is>
      </c>
      <c r="E13" s="29" t="n">
        <v>30</v>
      </c>
      <c r="F13" s="23" t="n">
        <v>59.9</v>
      </c>
      <c r="G13" s="23">
        <f>E13*F13</f>
        <v/>
      </c>
      <c r="H13" s="29" t="n">
        <v>5</v>
      </c>
      <c r="I13" s="30" t="inlineStr">
        <is>
          <t>Normal</t>
        </is>
      </c>
      <c r="J13" s="22" t="inlineStr">
        <is>
          <t>Entrepôt</t>
        </is>
      </c>
      <c r="K13" s="22" t="inlineStr">
        <is>
          <t>06/01/2026</t>
        </is>
      </c>
    </row>
    <row r="14" ht="20" customHeight="1">
      <c r="B14" s="31" t="inlineStr">
        <is>
          <t>REF-1009</t>
        </is>
      </c>
      <c r="C14" s="32" t="inlineStr">
        <is>
          <t>Informatique</t>
        </is>
      </c>
      <c r="D14" s="33" t="inlineStr">
        <is>
          <t>Ordinateur portable</t>
        </is>
      </c>
      <c r="E14" s="34" t="n">
        <v>12</v>
      </c>
      <c r="F14" s="35" t="n">
        <v>899</v>
      </c>
      <c r="G14" s="35">
        <f>E14*F14</f>
        <v/>
      </c>
      <c r="H14" s="34" t="n">
        <v>2</v>
      </c>
      <c r="I14" s="30" t="inlineStr">
        <is>
          <t>Normal</t>
        </is>
      </c>
      <c r="J14" s="32" t="inlineStr">
        <is>
          <t>Zone C-02</t>
        </is>
      </c>
      <c r="K14" s="32" t="inlineStr">
        <is>
          <t>26/01/2026</t>
        </is>
      </c>
    </row>
    <row r="15" ht="20" customHeight="1">
      <c r="B15" s="27" t="inlineStr">
        <is>
          <t>REF-1010</t>
        </is>
      </c>
      <c r="C15" s="22" t="inlineStr">
        <is>
          <t>Fournitures</t>
        </is>
      </c>
      <c r="D15" s="28" t="inlineStr">
        <is>
          <t>Perforateur</t>
        </is>
      </c>
      <c r="E15" s="29" t="n">
        <v>28</v>
      </c>
      <c r="F15" s="23" t="n">
        <v>7.5</v>
      </c>
      <c r="G15" s="23">
        <f>E15*F15</f>
        <v/>
      </c>
      <c r="H15" s="29" t="n">
        <v>5</v>
      </c>
      <c r="I15" s="30" t="inlineStr">
        <is>
          <t>Normal</t>
        </is>
      </c>
      <c r="J15" s="22" t="inlineStr">
        <is>
          <t>Zone B-02</t>
        </is>
      </c>
      <c r="K15" s="22" t="inlineStr">
        <is>
          <t>17/01/2026</t>
        </is>
      </c>
    </row>
    <row r="16" ht="20" customHeight="1">
      <c r="B16" s="31" t="inlineStr">
        <is>
          <t>REF-1011</t>
        </is>
      </c>
      <c r="C16" s="32" t="inlineStr">
        <is>
          <t>Hygiène</t>
        </is>
      </c>
      <c r="D16" s="33" t="inlineStr">
        <is>
          <t>Produit sol 5L</t>
        </is>
      </c>
      <c r="E16" s="34" t="n">
        <v>18</v>
      </c>
      <c r="F16" s="35" t="n">
        <v>12.9</v>
      </c>
      <c r="G16" s="35">
        <f>E16*F16</f>
        <v/>
      </c>
      <c r="H16" s="34" t="n">
        <v>5</v>
      </c>
      <c r="I16" s="30" t="inlineStr">
        <is>
          <t>Normal</t>
        </is>
      </c>
      <c r="J16" s="32" t="inlineStr">
        <is>
          <t>Zone A-02</t>
        </is>
      </c>
      <c r="K16" s="32" t="inlineStr">
        <is>
          <t>01/03/2026</t>
        </is>
      </c>
    </row>
    <row r="17" ht="20" customHeight="1">
      <c r="B17" s="27" t="inlineStr">
        <is>
          <t>REF-1012</t>
        </is>
      </c>
      <c r="C17" s="22" t="inlineStr">
        <is>
          <t>Fournitures</t>
        </is>
      </c>
      <c r="D17" s="28" t="inlineStr">
        <is>
          <t>Enveloppes C4 (x50)</t>
        </is>
      </c>
      <c r="E17" s="29" t="n">
        <v>45</v>
      </c>
      <c r="F17" s="23" t="n">
        <v>6.9</v>
      </c>
      <c r="G17" s="23">
        <f>E17*F17</f>
        <v/>
      </c>
      <c r="H17" s="29" t="n">
        <v>10</v>
      </c>
      <c r="I17" s="30" t="inlineStr">
        <is>
          <t>Normal</t>
        </is>
      </c>
      <c r="J17" s="22" t="inlineStr">
        <is>
          <t>Zone B-02</t>
        </is>
      </c>
      <c r="K17" s="22" t="inlineStr">
        <is>
          <t>13/01/2026</t>
        </is>
      </c>
    </row>
    <row r="18" ht="20" customHeight="1">
      <c r="B18" s="31" t="inlineStr">
        <is>
          <t>REF-1013</t>
        </is>
      </c>
      <c r="C18" s="32" t="inlineStr">
        <is>
          <t>Fournitures</t>
        </is>
      </c>
      <c r="D18" s="33" t="inlineStr">
        <is>
          <t>Classeurs A4</t>
        </is>
      </c>
      <c r="E18" s="34" t="n">
        <v>60</v>
      </c>
      <c r="F18" s="35" t="n">
        <v>2.9</v>
      </c>
      <c r="G18" s="35">
        <f>E18*F18</f>
        <v/>
      </c>
      <c r="H18" s="34" t="n">
        <v>15</v>
      </c>
      <c r="I18" s="30" t="inlineStr">
        <is>
          <t>Normal</t>
        </is>
      </c>
      <c r="J18" s="32" t="inlineStr">
        <is>
          <t>Zone C-01</t>
        </is>
      </c>
      <c r="K18" s="32" t="inlineStr">
        <is>
          <t>26/02/2026</t>
        </is>
      </c>
    </row>
    <row r="19" ht="20" customHeight="1">
      <c r="B19" s="27" t="inlineStr">
        <is>
          <t>REF-1014</t>
        </is>
      </c>
      <c r="C19" s="22" t="inlineStr">
        <is>
          <t>Mobilier</t>
        </is>
      </c>
      <c r="D19" s="28" t="inlineStr">
        <is>
          <t>Table de réunion</t>
        </is>
      </c>
      <c r="E19" s="29" t="n">
        <v>3</v>
      </c>
      <c r="F19" s="23" t="n">
        <v>599</v>
      </c>
      <c r="G19" s="23">
        <f>E19*F19</f>
        <v/>
      </c>
      <c r="H19" s="29" t="n">
        <v>1</v>
      </c>
      <c r="I19" s="30" t="inlineStr">
        <is>
          <t>Normal</t>
        </is>
      </c>
      <c r="J19" s="22" t="inlineStr">
        <is>
          <t>Zone B-02</t>
        </is>
      </c>
      <c r="K19" s="22" t="inlineStr">
        <is>
          <t>07/01/2026</t>
        </is>
      </c>
    </row>
    <row r="20" ht="20" customHeight="1">
      <c r="B20" s="31" t="inlineStr">
        <is>
          <t>REF-1015</t>
        </is>
      </c>
      <c r="C20" s="32" t="inlineStr">
        <is>
          <t>Informatique</t>
        </is>
      </c>
      <c r="D20" s="33" t="inlineStr">
        <is>
          <t>Disque SSD 500Go</t>
        </is>
      </c>
      <c r="E20" s="34" t="n">
        <v>30</v>
      </c>
      <c r="F20" s="35" t="n">
        <v>79.90000000000001</v>
      </c>
      <c r="G20" s="35">
        <f>E20*F20</f>
        <v/>
      </c>
      <c r="H20" s="34" t="n">
        <v>5</v>
      </c>
      <c r="I20" s="30" t="inlineStr">
        <is>
          <t>Normal</t>
        </is>
      </c>
      <c r="J20" s="32" t="inlineStr">
        <is>
          <t>Zone A-02</t>
        </is>
      </c>
      <c r="K20" s="32" t="inlineStr">
        <is>
          <t>07/02/2026</t>
        </is>
      </c>
    </row>
    <row r="21" ht="20" customHeight="1">
      <c r="B21" s="27" t="inlineStr">
        <is>
          <t>REF-1016</t>
        </is>
      </c>
      <c r="C21" s="22" t="inlineStr">
        <is>
          <t>Informatique</t>
        </is>
      </c>
      <c r="D21" s="28" t="inlineStr">
        <is>
          <t>Mémoire RAM 16Go</t>
        </is>
      </c>
      <c r="E21" s="29" t="n">
        <v>20</v>
      </c>
      <c r="F21" s="23" t="n">
        <v>69.90000000000001</v>
      </c>
      <c r="G21" s="23">
        <f>E21*F21</f>
        <v/>
      </c>
      <c r="H21" s="29" t="n">
        <v>5</v>
      </c>
      <c r="I21" s="30" t="inlineStr">
        <is>
          <t>Normal</t>
        </is>
      </c>
      <c r="J21" s="22" t="inlineStr">
        <is>
          <t>Zone C-01</t>
        </is>
      </c>
      <c r="K21" s="22" t="inlineStr">
        <is>
          <t>02/02/2026</t>
        </is>
      </c>
    </row>
    <row r="22" ht="20" customHeight="1">
      <c r="B22" s="31" t="inlineStr">
        <is>
          <t>REF-1017</t>
        </is>
      </c>
      <c r="C22" s="32" t="inlineStr">
        <is>
          <t>Hygiène</t>
        </is>
      </c>
      <c r="D22" s="33" t="inlineStr">
        <is>
          <t>Essuie-tout (lot 6)</t>
        </is>
      </c>
      <c r="E22" s="34" t="n">
        <v>36</v>
      </c>
      <c r="F22" s="35" t="n">
        <v>8.9</v>
      </c>
      <c r="G22" s="35">
        <f>E22*F22</f>
        <v/>
      </c>
      <c r="H22" s="34" t="n">
        <v>10</v>
      </c>
      <c r="I22" s="30" t="inlineStr">
        <is>
          <t>Normal</t>
        </is>
      </c>
      <c r="J22" s="32" t="inlineStr">
        <is>
          <t>Zone C-02</t>
        </is>
      </c>
      <c r="K22" s="32" t="inlineStr">
        <is>
          <t>21/02/2026</t>
        </is>
      </c>
    </row>
    <row r="23" ht="20" customHeight="1">
      <c r="B23" s="27" t="inlineStr">
        <is>
          <t>REF-1018</t>
        </is>
      </c>
      <c r="C23" s="22" t="inlineStr">
        <is>
          <t>Mobilier</t>
        </is>
      </c>
      <c r="D23" s="28" t="inlineStr">
        <is>
          <t>Caisson mobile</t>
        </is>
      </c>
      <c r="E23" s="29" t="n">
        <v>18</v>
      </c>
      <c r="F23" s="23" t="n">
        <v>149</v>
      </c>
      <c r="G23" s="23">
        <f>E23*F23</f>
        <v/>
      </c>
      <c r="H23" s="29" t="n">
        <v>3</v>
      </c>
      <c r="I23" s="30" t="inlineStr">
        <is>
          <t>Normal</t>
        </is>
      </c>
      <c r="J23" s="22" t="inlineStr">
        <is>
          <t>Zone C-02</t>
        </is>
      </c>
      <c r="K23" s="22" t="inlineStr">
        <is>
          <t>09/02/2026</t>
        </is>
      </c>
    </row>
    <row r="24" ht="20" customHeight="1">
      <c r="B24" s="31" t="inlineStr">
        <is>
          <t>REF-1019</t>
        </is>
      </c>
      <c r="C24" s="32" t="inlineStr">
        <is>
          <t>Fournitures</t>
        </is>
      </c>
      <c r="D24" s="33" t="inlineStr">
        <is>
          <t>Ruban adhésif (lot 3)</t>
        </is>
      </c>
      <c r="E24" s="34" t="n">
        <v>90</v>
      </c>
      <c r="F24" s="35" t="n">
        <v>4.2</v>
      </c>
      <c r="G24" s="35">
        <f>E24*F24</f>
        <v/>
      </c>
      <c r="H24" s="34" t="n">
        <v>20</v>
      </c>
      <c r="I24" s="30" t="inlineStr">
        <is>
          <t>Normal</t>
        </is>
      </c>
      <c r="J24" s="32" t="inlineStr">
        <is>
          <t>Zone B-02</t>
        </is>
      </c>
      <c r="K24" s="32" t="inlineStr">
        <is>
          <t>20/01/2026</t>
        </is>
      </c>
    </row>
    <row r="25" ht="20" customHeight="1">
      <c r="B25" s="27" t="inlineStr">
        <is>
          <t>REF-1020</t>
        </is>
      </c>
      <c r="C25" s="22" t="inlineStr">
        <is>
          <t>Fournitures</t>
        </is>
      </c>
      <c r="D25" s="28" t="inlineStr">
        <is>
          <t>Agrafeuse</t>
        </is>
      </c>
      <c r="E25" s="29" t="n">
        <v>35</v>
      </c>
      <c r="F25" s="23" t="n">
        <v>8.9</v>
      </c>
      <c r="G25" s="23">
        <f>E25*F25</f>
        <v/>
      </c>
      <c r="H25" s="29" t="n">
        <v>5</v>
      </c>
      <c r="I25" s="30" t="inlineStr">
        <is>
          <t>Normal</t>
        </is>
      </c>
      <c r="J25" s="22" t="inlineStr">
        <is>
          <t>Zone C-01</t>
        </is>
      </c>
      <c r="K25" s="22" t="inlineStr">
        <is>
          <t>18/01/2026</t>
        </is>
      </c>
    </row>
    <row r="26" ht="20" customHeight="1">
      <c r="B26" s="31" t="inlineStr">
        <is>
          <t>REF-1021</t>
        </is>
      </c>
      <c r="C26" s="32" t="inlineStr">
        <is>
          <t>Hygiène</t>
        </is>
      </c>
      <c r="D26" s="33" t="inlineStr">
        <is>
          <t>Spray désinfectant</t>
        </is>
      </c>
      <c r="E26" s="34" t="n">
        <v>40</v>
      </c>
      <c r="F26" s="35" t="n">
        <v>4.9</v>
      </c>
      <c r="G26" s="35">
        <f>E26*F26</f>
        <v/>
      </c>
      <c r="H26" s="34" t="n">
        <v>10</v>
      </c>
      <c r="I26" s="30" t="inlineStr">
        <is>
          <t>Normal</t>
        </is>
      </c>
      <c r="J26" s="32" t="inlineStr">
        <is>
          <t>Zone A-02</t>
        </is>
      </c>
      <c r="K26" s="32" t="inlineStr">
        <is>
          <t>24/01/2026</t>
        </is>
      </c>
    </row>
    <row r="27" ht="20" customHeight="1">
      <c r="B27" s="27" t="inlineStr">
        <is>
          <t>REF-1022</t>
        </is>
      </c>
      <c r="C27" s="22" t="inlineStr">
        <is>
          <t>Informatique</t>
        </is>
      </c>
      <c r="D27" s="28" t="inlineStr">
        <is>
          <t>Câble Ethernet 5m</t>
        </is>
      </c>
      <c r="E27" s="29" t="n">
        <v>80</v>
      </c>
      <c r="F27" s="23" t="n">
        <v>8.9</v>
      </c>
      <c r="G27" s="23">
        <f>E27*F27</f>
        <v/>
      </c>
      <c r="H27" s="29" t="n">
        <v>15</v>
      </c>
      <c r="I27" s="30" t="inlineStr">
        <is>
          <t>Normal</t>
        </is>
      </c>
      <c r="J27" s="22" t="inlineStr">
        <is>
          <t>Zone B-01</t>
        </is>
      </c>
      <c r="K27" s="22" t="inlineStr">
        <is>
          <t>28/01/2026</t>
        </is>
      </c>
    </row>
    <row r="28" ht="20" customHeight="1">
      <c r="B28" s="31" t="inlineStr">
        <is>
          <t>REF-1023</t>
        </is>
      </c>
      <c r="C28" s="32" t="inlineStr">
        <is>
          <t>Hygiène</t>
        </is>
      </c>
      <c r="D28" s="33" t="inlineStr">
        <is>
          <t>Gants latex (boîte 100)</t>
        </is>
      </c>
      <c r="E28" s="34" t="n">
        <v>55</v>
      </c>
      <c r="F28" s="35" t="n">
        <v>9.9</v>
      </c>
      <c r="G28" s="35">
        <f>E28*F28</f>
        <v/>
      </c>
      <c r="H28" s="34" t="n">
        <v>10</v>
      </c>
      <c r="I28" s="30" t="inlineStr">
        <is>
          <t>Normal</t>
        </is>
      </c>
      <c r="J28" s="32" t="inlineStr">
        <is>
          <t>Zone B-02</t>
        </is>
      </c>
      <c r="K28" s="32" t="inlineStr">
        <is>
          <t>21/02/2026</t>
        </is>
      </c>
    </row>
    <row r="29" ht="20" customHeight="1">
      <c r="B29" s="27" t="inlineStr">
        <is>
          <t>REF-1024</t>
        </is>
      </c>
      <c r="C29" s="22" t="inlineStr">
        <is>
          <t>Fournitures</t>
        </is>
      </c>
      <c r="D29" s="28" t="inlineStr">
        <is>
          <t>Post-it (lot 5)</t>
        </is>
      </c>
      <c r="E29" s="29" t="n">
        <v>120</v>
      </c>
      <c r="F29" s="23" t="n">
        <v>5.9</v>
      </c>
      <c r="G29" s="23">
        <f>E29*F29</f>
        <v/>
      </c>
      <c r="H29" s="29" t="n">
        <v>30</v>
      </c>
      <c r="I29" s="30" t="inlineStr">
        <is>
          <t>Normal</t>
        </is>
      </c>
      <c r="J29" s="22" t="inlineStr">
        <is>
          <t>Réserve 1</t>
        </is>
      </c>
      <c r="K29" s="22" t="inlineStr">
        <is>
          <t>07/02/2026</t>
        </is>
      </c>
    </row>
    <row r="30" ht="20" customHeight="1">
      <c r="B30" s="31" t="inlineStr">
        <is>
          <t>REF-1025</t>
        </is>
      </c>
      <c r="C30" s="32" t="inlineStr">
        <is>
          <t>Fournitures</t>
        </is>
      </c>
      <c r="D30" s="33" t="inlineStr">
        <is>
          <t>Ramette papier A4</t>
        </is>
      </c>
      <c r="E30" s="34" t="n">
        <v>200</v>
      </c>
      <c r="F30" s="35" t="n">
        <v>4.9</v>
      </c>
      <c r="G30" s="35">
        <f>E30*F30</f>
        <v/>
      </c>
      <c r="H30" s="34" t="n">
        <v>50</v>
      </c>
      <c r="I30" s="30" t="inlineStr">
        <is>
          <t>Normal</t>
        </is>
      </c>
      <c r="J30" s="32" t="inlineStr">
        <is>
          <t>Zone C-01</t>
        </is>
      </c>
      <c r="K30" s="32" t="inlineStr">
        <is>
          <t>03/01/2026</t>
        </is>
      </c>
    </row>
    <row r="31" ht="20" customHeight="1">
      <c r="B31" s="27" t="inlineStr">
        <is>
          <t>REF-1026</t>
        </is>
      </c>
      <c r="C31" s="22" t="inlineStr">
        <is>
          <t>Informatique</t>
        </is>
      </c>
      <c r="D31" s="28" t="inlineStr">
        <is>
          <t>NAS 2 baies</t>
        </is>
      </c>
      <c r="E31" s="29" t="n">
        <v>4</v>
      </c>
      <c r="F31" s="23" t="n">
        <v>249</v>
      </c>
      <c r="G31" s="23">
        <f>E31*F31</f>
        <v/>
      </c>
      <c r="H31" s="29" t="n">
        <v>1</v>
      </c>
      <c r="I31" s="30" t="inlineStr">
        <is>
          <t>Normal</t>
        </is>
      </c>
      <c r="J31" s="22" t="inlineStr">
        <is>
          <t>Réserve 2</t>
        </is>
      </c>
      <c r="K31" s="22" t="inlineStr">
        <is>
          <t>17/02/2026</t>
        </is>
      </c>
    </row>
    <row r="32" ht="20" customHeight="1">
      <c r="B32" s="31" t="inlineStr">
        <is>
          <t>REF-1027</t>
        </is>
      </c>
      <c r="C32" s="32" t="inlineStr">
        <is>
          <t>Informatique</t>
        </is>
      </c>
      <c r="D32" s="33" t="inlineStr">
        <is>
          <t>Tablette 10"</t>
        </is>
      </c>
      <c r="E32" s="34" t="n">
        <v>8</v>
      </c>
      <c r="F32" s="35" t="n">
        <v>349</v>
      </c>
      <c r="G32" s="35">
        <f>E32*F32</f>
        <v/>
      </c>
      <c r="H32" s="34" t="n">
        <v>2</v>
      </c>
      <c r="I32" s="30" t="inlineStr">
        <is>
          <t>Normal</t>
        </is>
      </c>
      <c r="J32" s="32" t="inlineStr">
        <is>
          <t>Zone C-02</t>
        </is>
      </c>
      <c r="K32" s="32" t="inlineStr">
        <is>
          <t>09/01/2026</t>
        </is>
      </c>
    </row>
    <row r="33" ht="20" customHeight="1">
      <c r="B33" s="27" t="inlineStr">
        <is>
          <t>REF-1028</t>
        </is>
      </c>
      <c r="C33" s="22" t="inlineStr">
        <is>
          <t>Électronique</t>
        </is>
      </c>
      <c r="D33" s="28" t="inlineStr">
        <is>
          <t>Souris ergonomique</t>
        </is>
      </c>
      <c r="E33" s="29" t="n">
        <v>85</v>
      </c>
      <c r="F33" s="23" t="n">
        <v>29.9</v>
      </c>
      <c r="G33" s="23">
        <f>E33*F33</f>
        <v/>
      </c>
      <c r="H33" s="29" t="n">
        <v>10</v>
      </c>
      <c r="I33" s="30" t="inlineStr">
        <is>
          <t>Normal</t>
        </is>
      </c>
      <c r="J33" s="22" t="inlineStr">
        <is>
          <t>Zone A-01</t>
        </is>
      </c>
      <c r="K33" s="22" t="inlineStr">
        <is>
          <t>17/02/2026</t>
        </is>
      </c>
    </row>
    <row r="34" ht="20" customHeight="1">
      <c r="B34" s="31" t="inlineStr">
        <is>
          <t>REF-1029</t>
        </is>
      </c>
      <c r="C34" s="32" t="inlineStr">
        <is>
          <t>Électronique</t>
        </is>
      </c>
      <c r="D34" s="33" t="inlineStr">
        <is>
          <t>Écran 24" LED</t>
        </is>
      </c>
      <c r="E34" s="34" t="n">
        <v>45</v>
      </c>
      <c r="F34" s="35" t="n">
        <v>189.9</v>
      </c>
      <c r="G34" s="35">
        <f>E34*F34</f>
        <v/>
      </c>
      <c r="H34" s="34" t="n">
        <v>5</v>
      </c>
      <c r="I34" s="30" t="inlineStr">
        <is>
          <t>Normal</t>
        </is>
      </c>
      <c r="J34" s="32" t="inlineStr">
        <is>
          <t>Zone A-01</t>
        </is>
      </c>
      <c r="K34" s="32" t="inlineStr">
        <is>
          <t>11/01/2026</t>
        </is>
      </c>
    </row>
    <row r="35" ht="20" customHeight="1">
      <c r="B35" s="27" t="inlineStr">
        <is>
          <t>REF-1030</t>
        </is>
      </c>
      <c r="C35" s="22" t="inlineStr">
        <is>
          <t>Informatique</t>
        </is>
      </c>
      <c r="D35" s="28" t="inlineStr">
        <is>
          <t>Routeur WiFi 6</t>
        </is>
      </c>
      <c r="E35" s="29" t="n">
        <v>5</v>
      </c>
      <c r="F35" s="23" t="n">
        <v>129</v>
      </c>
      <c r="G35" s="23">
        <f>E35*F35</f>
        <v/>
      </c>
      <c r="H35" s="29" t="n">
        <v>2</v>
      </c>
      <c r="I35" s="30" t="inlineStr">
        <is>
          <t>Normal</t>
        </is>
      </c>
      <c r="J35" s="22" t="inlineStr">
        <is>
          <t>Zone C-02</t>
        </is>
      </c>
      <c r="K35" s="22" t="inlineStr">
        <is>
          <t>06/02/2026</t>
        </is>
      </c>
    </row>
    <row r="36" ht="20" customHeight="1">
      <c r="B36" s="31" t="inlineStr">
        <is>
          <t>REF-1031</t>
        </is>
      </c>
      <c r="C36" s="32" t="inlineStr">
        <is>
          <t>Hygiène</t>
        </is>
      </c>
      <c r="D36" s="33" t="inlineStr">
        <is>
          <t>Sacs poubelle 50L (x25)</t>
        </is>
      </c>
      <c r="E36" s="34" t="n">
        <v>42</v>
      </c>
      <c r="F36" s="35" t="n">
        <v>5.9</v>
      </c>
      <c r="G36" s="35">
        <f>E36*F36</f>
        <v/>
      </c>
      <c r="H36" s="34" t="n">
        <v>10</v>
      </c>
      <c r="I36" s="30" t="inlineStr">
        <is>
          <t>Normal</t>
        </is>
      </c>
      <c r="J36" s="32" t="inlineStr">
        <is>
          <t>Zone C-01</t>
        </is>
      </c>
      <c r="K36" s="32" t="inlineStr">
        <is>
          <t>27/02/2026</t>
        </is>
      </c>
    </row>
    <row r="37" ht="20" customHeight="1">
      <c r="B37" s="27" t="inlineStr">
        <is>
          <t>REF-1032</t>
        </is>
      </c>
      <c r="C37" s="22" t="inlineStr">
        <is>
          <t>Électronique</t>
        </is>
      </c>
      <c r="D37" s="28" t="inlineStr">
        <is>
          <t>Casque audio</t>
        </is>
      </c>
      <c r="E37" s="29" t="n">
        <v>40</v>
      </c>
      <c r="F37" s="23" t="n">
        <v>49.9</v>
      </c>
      <c r="G37" s="23">
        <f>E37*F37</f>
        <v/>
      </c>
      <c r="H37" s="29" t="n">
        <v>5</v>
      </c>
      <c r="I37" s="30" t="inlineStr">
        <is>
          <t>Normal</t>
        </is>
      </c>
      <c r="J37" s="22" t="inlineStr">
        <is>
          <t>Zone B-02</t>
        </is>
      </c>
      <c r="K37" s="22" t="inlineStr">
        <is>
          <t>04/01/2026</t>
        </is>
      </c>
    </row>
    <row r="38" ht="20" customHeight="1">
      <c r="B38" s="31" t="inlineStr">
        <is>
          <t>REF-1033</t>
        </is>
      </c>
      <c r="C38" s="32" t="inlineStr">
        <is>
          <t>Électronique</t>
        </is>
      </c>
      <c r="D38" s="33" t="inlineStr">
        <is>
          <t>Chargeur rapide</t>
        </is>
      </c>
      <c r="E38" s="34" t="n">
        <v>95</v>
      </c>
      <c r="F38" s="35" t="n">
        <v>19.9</v>
      </c>
      <c r="G38" s="35">
        <f>E38*F38</f>
        <v/>
      </c>
      <c r="H38" s="34" t="n">
        <v>10</v>
      </c>
      <c r="I38" s="30" t="inlineStr">
        <is>
          <t>Normal</t>
        </is>
      </c>
      <c r="J38" s="32" t="inlineStr">
        <is>
          <t>Entrepôt</t>
        </is>
      </c>
      <c r="K38" s="32" t="inlineStr">
        <is>
          <t>06/01/2026</t>
        </is>
      </c>
    </row>
    <row r="39" ht="20" customHeight="1">
      <c r="B39" s="27" t="inlineStr">
        <is>
          <t>REF-1034</t>
        </is>
      </c>
      <c r="C39" s="22" t="inlineStr">
        <is>
          <t>Mobilier</t>
        </is>
      </c>
      <c r="D39" s="28" t="inlineStr">
        <is>
          <t>Bureau réglable</t>
        </is>
      </c>
      <c r="E39" s="29" t="n">
        <v>8</v>
      </c>
      <c r="F39" s="23" t="n">
        <v>349</v>
      </c>
      <c r="G39" s="23">
        <f>E39*F39</f>
        <v/>
      </c>
      <c r="H39" s="29" t="n">
        <v>2</v>
      </c>
      <c r="I39" s="30" t="inlineStr">
        <is>
          <t>Normal</t>
        </is>
      </c>
      <c r="J39" s="22" t="inlineStr">
        <is>
          <t>Zone C-02</t>
        </is>
      </c>
      <c r="K39" s="22" t="inlineStr">
        <is>
          <t>18/02/2026</t>
        </is>
      </c>
    </row>
    <row r="40" ht="20" customHeight="1">
      <c r="B40" s="31" t="inlineStr">
        <is>
          <t>REF-1035</t>
        </is>
      </c>
      <c r="C40" s="32" t="inlineStr">
        <is>
          <t>Mobilier</t>
        </is>
      </c>
      <c r="D40" s="33" t="inlineStr">
        <is>
          <t>Tableau blanc 120cm</t>
        </is>
      </c>
      <c r="E40" s="34" t="n">
        <v>9</v>
      </c>
      <c r="F40" s="35" t="n">
        <v>79</v>
      </c>
      <c r="G40" s="35">
        <f>E40*F40</f>
        <v/>
      </c>
      <c r="H40" s="34" t="n">
        <v>2</v>
      </c>
      <c r="I40" s="30" t="inlineStr">
        <is>
          <t>Normal</t>
        </is>
      </c>
      <c r="J40" s="32" t="inlineStr">
        <is>
          <t>Réserve 1</t>
        </is>
      </c>
      <c r="K40" s="32" t="inlineStr">
        <is>
          <t>06/02/2026</t>
        </is>
      </c>
    </row>
    <row r="41" ht="20" customHeight="1">
      <c r="B41" s="27" t="inlineStr">
        <is>
          <t>REF-1036</t>
        </is>
      </c>
      <c r="C41" s="22" t="inlineStr">
        <is>
          <t>Mobilier</t>
        </is>
      </c>
      <c r="D41" s="28" t="inlineStr">
        <is>
          <t>Lampe de bureau LED</t>
        </is>
      </c>
      <c r="E41" s="29" t="n">
        <v>25</v>
      </c>
      <c r="F41" s="23" t="n">
        <v>44.9</v>
      </c>
      <c r="G41" s="23">
        <f>E41*F41</f>
        <v/>
      </c>
      <c r="H41" s="29" t="n">
        <v>5</v>
      </c>
      <c r="I41" s="30" t="inlineStr">
        <is>
          <t>Normal</t>
        </is>
      </c>
      <c r="J41" s="22" t="inlineStr">
        <is>
          <t>Réserve 1</t>
        </is>
      </c>
      <c r="K41" s="22" t="inlineStr">
        <is>
          <t>22/02/2026</t>
        </is>
      </c>
    </row>
    <row r="42" ht="20" customHeight="1">
      <c r="B42" s="31" t="inlineStr">
        <is>
          <t>REF-1037</t>
        </is>
      </c>
      <c r="C42" s="32" t="inlineStr">
        <is>
          <t>Fournitures</t>
        </is>
      </c>
      <c r="D42" s="33" t="inlineStr">
        <is>
          <t>Stylos bille (lot 10)</t>
        </is>
      </c>
      <c r="E42" s="34" t="n">
        <v>80</v>
      </c>
      <c r="F42" s="35" t="n">
        <v>3.5</v>
      </c>
      <c r="G42" s="35">
        <f>E42*F42</f>
        <v/>
      </c>
      <c r="H42" s="34" t="n">
        <v>20</v>
      </c>
      <c r="I42" s="30" t="inlineStr">
        <is>
          <t>Normal</t>
        </is>
      </c>
      <c r="J42" s="32" t="inlineStr">
        <is>
          <t>Zone C-01</t>
        </is>
      </c>
      <c r="K42" s="32" t="inlineStr">
        <is>
          <t>23/02/2026</t>
        </is>
      </c>
    </row>
    <row r="43" ht="20" customHeight="1">
      <c r="B43" s="27" t="inlineStr">
        <is>
          <t>REF-1038</t>
        </is>
      </c>
      <c r="C43" s="22" t="inlineStr">
        <is>
          <t>Électronique</t>
        </is>
      </c>
      <c r="D43" s="28" t="inlineStr">
        <is>
          <t>Clavier sans fil</t>
        </is>
      </c>
      <c r="E43" s="29" t="n">
        <v>120</v>
      </c>
      <c r="F43" s="23" t="n">
        <v>39.9</v>
      </c>
      <c r="G43" s="23">
        <f>E43*F43</f>
        <v/>
      </c>
      <c r="H43" s="29" t="n">
        <v>10</v>
      </c>
      <c r="I43" s="30" t="inlineStr">
        <is>
          <t>Normal</t>
        </is>
      </c>
      <c r="J43" s="22" t="inlineStr">
        <is>
          <t>Zone B-02</t>
        </is>
      </c>
      <c r="K43" s="22" t="inlineStr">
        <is>
          <t>15/01/2026</t>
        </is>
      </c>
    </row>
    <row r="44" ht="20" customHeight="1">
      <c r="B44" s="31" t="inlineStr">
        <is>
          <t>REF-1039</t>
        </is>
      </c>
      <c r="C44" s="32" t="inlineStr">
        <is>
          <t>Électronique</t>
        </is>
      </c>
      <c r="D44" s="33" t="inlineStr">
        <is>
          <t>Câble HDMI 2m</t>
        </is>
      </c>
      <c r="E44" s="34" t="n">
        <v>150</v>
      </c>
      <c r="F44" s="35" t="n">
        <v>9.9</v>
      </c>
      <c r="G44" s="35">
        <f>E44*F44</f>
        <v/>
      </c>
      <c r="H44" s="34" t="n">
        <v>20</v>
      </c>
      <c r="I44" s="30" t="inlineStr">
        <is>
          <t>Normal</t>
        </is>
      </c>
      <c r="J44" s="32" t="inlineStr">
        <is>
          <t>Réserve 2</t>
        </is>
      </c>
      <c r="K44" s="32" t="inlineStr">
        <is>
          <t>28/01/2026</t>
        </is>
      </c>
    </row>
    <row r="45" ht="28" customHeight="1">
      <c r="B45" s="36" t="inlineStr">
        <is>
          <t>TOTAL</t>
        </is>
      </c>
      <c r="F45" s="37">
        <f>SUM(F5:F44)</f>
        <v/>
      </c>
      <c r="G45" s="38" t="n"/>
      <c r="H45" s="38" t="n"/>
      <c r="I45" s="38" t="n"/>
      <c r="J45" s="38" t="n"/>
      <c r="K45" s="38" t="n"/>
    </row>
  </sheetData>
  <mergeCells count="3">
    <mergeCell ref="B2:K2"/>
    <mergeCell ref="B3:K3"/>
    <mergeCell ref="B45:E45"/>
  </mergeCells>
  <dataValidations count="2">
    <dataValidation sqref="I5:I44" showErrorMessage="1" showInputMessage="1" allowBlank="1" errorTitle="Valeur invalide" error="Choisissez : Normal, Faible, Critique ou Rupture" type="list">
      <formula1>"Normal,Faible,Critique,Rupture"</formula1>
    </dataValidation>
    <dataValidation sqref="C5:C44" showErrorMessage="1" showInputMessage="1" allowBlank="1" type="list">
      <formula1>"Électronique,Mobilier,Fournitures,Hygiène,Informatique"</formula1>
    </dataValidation>
  </dataValidations>
  <pageMargins left="0.75" right="0.75" top="1" bottom="1" header="0.5" footer="0.5"/>
  <headerFooter>
    <oddHeader>&amp;CGESTION DES STOCKS — CONFIDENTIEL</oddHeader>
    <oddFooter>&amp;C&amp;"Calibri"Inventaire des Stocks — 03/03/2026 — Page &amp;P sur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I34"/>
  <sheetViews>
    <sheetView showGridLines="0" zoomScale="9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14" customWidth="1" min="2" max="2"/>
    <col width="14" customWidth="1" min="3" max="3"/>
    <col width="28" customWidth="1" min="4" max="4"/>
    <col width="14" customWidth="1" min="5" max="5"/>
    <col width="14" customWidth="1" min="6" max="6"/>
    <col width="16" customWidth="1" min="7" max="7"/>
    <col width="20" customWidth="1" min="8" max="8"/>
    <col width="18" customWidth="1" min="9" max="9"/>
    <col width="2" customWidth="1" min="10" max="10"/>
  </cols>
  <sheetData>
    <row r="1" ht="8" customHeight="1"/>
    <row r="2" ht="50" customHeight="1">
      <c r="B2" s="25" t="inlineStr">
        <is>
          <t>🔄  MOUVEMENTS DE STOCK</t>
        </is>
      </c>
    </row>
    <row r="3" ht="28" customHeight="1">
      <c r="B3" s="2" t="inlineStr">
        <is>
          <t>Historique des entrées et sorties  •  03/03/2026</t>
        </is>
      </c>
    </row>
    <row r="4" ht="32" customHeight="1">
      <c r="B4" s="26" t="inlineStr">
        <is>
          <t>Date</t>
        </is>
      </c>
      <c r="C4" s="26" t="inlineStr">
        <is>
          <t>Réf. Produit</t>
        </is>
      </c>
      <c r="D4" s="26" t="inlineStr">
        <is>
          <t>Désignation</t>
        </is>
      </c>
      <c r="E4" s="26" t="inlineStr">
        <is>
          <t>Type</t>
        </is>
      </c>
      <c r="F4" s="26" t="inlineStr">
        <is>
          <t>Quantité</t>
        </is>
      </c>
      <c r="G4" s="26" t="inlineStr">
        <is>
          <t>Motif</t>
        </is>
      </c>
      <c r="H4" s="26" t="inlineStr">
        <is>
          <t>Responsable</t>
        </is>
      </c>
      <c r="I4" s="26" t="inlineStr">
        <is>
          <t>Observations</t>
        </is>
      </c>
    </row>
    <row r="5" ht="20" customHeight="1">
      <c r="B5" s="22" t="inlineStr">
        <is>
          <t>25/02/2026</t>
        </is>
      </c>
      <c r="C5" s="22" t="inlineStr">
        <is>
          <t>REF-1017</t>
        </is>
      </c>
      <c r="D5" s="28" t="inlineStr">
        <is>
          <t>Essuie-tout (lot 6)</t>
        </is>
      </c>
      <c r="E5" s="30" t="inlineStr">
        <is>
          <t>Entrée</t>
        </is>
      </c>
      <c r="F5" s="39" t="n">
        <v>50</v>
      </c>
      <c r="G5" s="22" t="inlineStr">
        <is>
          <t>Inventaire</t>
        </is>
      </c>
      <c r="H5" s="22" t="inlineStr">
        <is>
          <t>Thomas Bernard</t>
        </is>
      </c>
      <c r="I5" s="40" t="inlineStr"/>
    </row>
    <row r="6" ht="20" customHeight="1">
      <c r="B6" s="32" t="inlineStr">
        <is>
          <t>18/02/2026</t>
        </is>
      </c>
      <c r="C6" s="32" t="inlineStr">
        <is>
          <t>REF-1002</t>
        </is>
      </c>
      <c r="D6" s="33" t="inlineStr">
        <is>
          <t>Étagère 5 niveaux</t>
        </is>
      </c>
      <c r="E6" s="41" t="inlineStr">
        <is>
          <t>Ajustement</t>
        </is>
      </c>
      <c r="F6" s="42" t="n">
        <v>-35</v>
      </c>
      <c r="G6" s="32" t="inlineStr">
        <is>
          <t>Transfert</t>
        </is>
      </c>
      <c r="H6" s="32" t="inlineStr">
        <is>
          <t>Thomas Bernard</t>
        </is>
      </c>
      <c r="I6" s="43" t="inlineStr"/>
    </row>
    <row r="7" ht="20" customHeight="1">
      <c r="B7" s="22" t="inlineStr">
        <is>
          <t>19/01/2026</t>
        </is>
      </c>
      <c r="C7" s="22" t="inlineStr">
        <is>
          <t>REF-1003</t>
        </is>
      </c>
      <c r="D7" s="28" t="inlineStr">
        <is>
          <t>Switch réseau 8 ports</t>
        </is>
      </c>
      <c r="E7" s="44" t="inlineStr">
        <is>
          <t>Sortie</t>
        </is>
      </c>
      <c r="F7" s="45" t="n">
        <v>-9</v>
      </c>
      <c r="G7" s="22" t="inlineStr">
        <is>
          <t>Retour client</t>
        </is>
      </c>
      <c r="H7" s="22" t="inlineStr">
        <is>
          <t>Paul Durand</t>
        </is>
      </c>
      <c r="I7" s="40" t="inlineStr"/>
    </row>
    <row r="8" ht="20" customHeight="1">
      <c r="B8" s="32" t="inlineStr">
        <is>
          <t>20/01/2026</t>
        </is>
      </c>
      <c r="C8" s="32" t="inlineStr">
        <is>
          <t>REF-1015</t>
        </is>
      </c>
      <c r="D8" s="33" t="inlineStr">
        <is>
          <t>Disque SSD 500Go</t>
        </is>
      </c>
      <c r="E8" s="44" t="inlineStr">
        <is>
          <t>Sortie</t>
        </is>
      </c>
      <c r="F8" s="42" t="n">
        <v>-1</v>
      </c>
      <c r="G8" s="32" t="inlineStr">
        <is>
          <t>Inventaire</t>
        </is>
      </c>
      <c r="H8" s="32" t="inlineStr">
        <is>
          <t>Martin Dupont</t>
        </is>
      </c>
      <c r="I8" s="43" t="inlineStr"/>
    </row>
    <row r="9" ht="20" customHeight="1">
      <c r="B9" s="22" t="inlineStr">
        <is>
          <t>17/12/2025</t>
        </is>
      </c>
      <c r="C9" s="22" t="inlineStr">
        <is>
          <t>REF-1024</t>
        </is>
      </c>
      <c r="D9" s="28" t="inlineStr">
        <is>
          <t>Post-it (lot 5)</t>
        </is>
      </c>
      <c r="E9" s="30" t="inlineStr">
        <is>
          <t>Entrée</t>
        </is>
      </c>
      <c r="F9" s="39" t="n">
        <v>1</v>
      </c>
      <c r="G9" s="22" t="inlineStr">
        <is>
          <t>Retour client</t>
        </is>
      </c>
      <c r="H9" s="22" t="inlineStr">
        <is>
          <t>Claire Moreau</t>
        </is>
      </c>
      <c r="I9" s="40" t="inlineStr"/>
    </row>
    <row r="10" ht="20" customHeight="1">
      <c r="B10" s="32" t="inlineStr">
        <is>
          <t>18/02/2026</t>
        </is>
      </c>
      <c r="C10" s="32" t="inlineStr">
        <is>
          <t>REF-1002</t>
        </is>
      </c>
      <c r="D10" s="33" t="inlineStr">
        <is>
          <t>Étagère 5 niveaux</t>
        </is>
      </c>
      <c r="E10" s="30" t="inlineStr">
        <is>
          <t>Entrée</t>
        </is>
      </c>
      <c r="F10" s="46" t="n">
        <v>43</v>
      </c>
      <c r="G10" s="32" t="inlineStr">
        <is>
          <t>Vente client</t>
        </is>
      </c>
      <c r="H10" s="32" t="inlineStr">
        <is>
          <t>Sophie Leroy</t>
        </is>
      </c>
      <c r="I10" s="43" t="inlineStr"/>
    </row>
    <row r="11" ht="20" customHeight="1">
      <c r="B11" s="22" t="inlineStr">
        <is>
          <t>01/03/2026</t>
        </is>
      </c>
      <c r="C11" s="22" t="inlineStr">
        <is>
          <t>REF-1018</t>
        </is>
      </c>
      <c r="D11" s="28" t="inlineStr">
        <is>
          <t>Caisson mobile</t>
        </is>
      </c>
      <c r="E11" s="41" t="inlineStr">
        <is>
          <t>Ajustement</t>
        </is>
      </c>
      <c r="F11" s="45" t="n">
        <v>-37</v>
      </c>
      <c r="G11" s="22" t="inlineStr">
        <is>
          <t>Inventaire</t>
        </is>
      </c>
      <c r="H11" s="22" t="inlineStr">
        <is>
          <t>Thomas Bernard</t>
        </is>
      </c>
      <c r="I11" s="40" t="inlineStr"/>
    </row>
    <row r="12" ht="20" customHeight="1">
      <c r="B12" s="32" t="inlineStr">
        <is>
          <t>02/01/2026</t>
        </is>
      </c>
      <c r="C12" s="32" t="inlineStr">
        <is>
          <t>REF-1002</t>
        </is>
      </c>
      <c r="D12" s="33" t="inlineStr">
        <is>
          <t>Étagère 5 niveaux</t>
        </is>
      </c>
      <c r="E12" s="41" t="inlineStr">
        <is>
          <t>Retour</t>
        </is>
      </c>
      <c r="F12" s="46" t="n">
        <v>22</v>
      </c>
      <c r="G12" s="32" t="inlineStr">
        <is>
          <t>Transfert</t>
        </is>
      </c>
      <c r="H12" s="32" t="inlineStr">
        <is>
          <t>Claire Moreau</t>
        </is>
      </c>
      <c r="I12" s="43" t="inlineStr"/>
    </row>
    <row r="13" ht="20" customHeight="1">
      <c r="B13" s="22" t="inlineStr">
        <is>
          <t>05/02/2026</t>
        </is>
      </c>
      <c r="C13" s="22" t="inlineStr">
        <is>
          <t>REF-1038</t>
        </is>
      </c>
      <c r="D13" s="28" t="inlineStr">
        <is>
          <t>Clavier sans fil</t>
        </is>
      </c>
      <c r="E13" s="41" t="inlineStr">
        <is>
          <t>Retour</t>
        </is>
      </c>
      <c r="F13" s="39" t="n">
        <v>1</v>
      </c>
      <c r="G13" s="22" t="inlineStr">
        <is>
          <t>Inventaire</t>
        </is>
      </c>
      <c r="H13" s="22" t="inlineStr">
        <is>
          <t>Paul Durand</t>
        </is>
      </c>
      <c r="I13" s="40" t="inlineStr"/>
    </row>
    <row r="14" ht="20" customHeight="1">
      <c r="B14" s="32" t="inlineStr">
        <is>
          <t>07/01/2026</t>
        </is>
      </c>
      <c r="C14" s="32" t="inlineStr">
        <is>
          <t>REF-1034</t>
        </is>
      </c>
      <c r="D14" s="33" t="inlineStr">
        <is>
          <t>Bureau réglable</t>
        </is>
      </c>
      <c r="E14" s="41" t="inlineStr">
        <is>
          <t>Ajustement</t>
        </is>
      </c>
      <c r="F14" s="42" t="n">
        <v>-34</v>
      </c>
      <c r="G14" s="32" t="inlineStr">
        <is>
          <t>Casse/Perte</t>
        </is>
      </c>
      <c r="H14" s="32" t="inlineStr">
        <is>
          <t>Claire Moreau</t>
        </is>
      </c>
      <c r="I14" s="43" t="inlineStr"/>
    </row>
    <row r="15" ht="20" customHeight="1">
      <c r="B15" s="22" t="inlineStr">
        <is>
          <t>15/01/2026</t>
        </is>
      </c>
      <c r="C15" s="22" t="inlineStr">
        <is>
          <t>REF-1032</t>
        </is>
      </c>
      <c r="D15" s="28" t="inlineStr">
        <is>
          <t>Casque audio</t>
        </is>
      </c>
      <c r="E15" s="30" t="inlineStr">
        <is>
          <t>Entrée</t>
        </is>
      </c>
      <c r="F15" s="39" t="n">
        <v>49</v>
      </c>
      <c r="G15" s="22" t="inlineStr">
        <is>
          <t>Casse/Perte</t>
        </is>
      </c>
      <c r="H15" s="22" t="inlineStr">
        <is>
          <t>Sophie Leroy</t>
        </is>
      </c>
      <c r="I15" s="40" t="inlineStr"/>
    </row>
    <row r="16" ht="20" customHeight="1">
      <c r="B16" s="32" t="inlineStr">
        <is>
          <t>21/02/2026</t>
        </is>
      </c>
      <c r="C16" s="32" t="inlineStr">
        <is>
          <t>REF-1031</t>
        </is>
      </c>
      <c r="D16" s="33" t="inlineStr">
        <is>
          <t>Sacs poubelle 50L (x25)</t>
        </is>
      </c>
      <c r="E16" s="41" t="inlineStr">
        <is>
          <t>Retour</t>
        </is>
      </c>
      <c r="F16" s="46" t="n">
        <v>11</v>
      </c>
      <c r="G16" s="32" t="inlineStr">
        <is>
          <t>Retour client</t>
        </is>
      </c>
      <c r="H16" s="32" t="inlineStr">
        <is>
          <t>Thomas Bernard</t>
        </is>
      </c>
      <c r="I16" s="43" t="inlineStr"/>
    </row>
    <row r="17" ht="20" customHeight="1">
      <c r="B17" s="22" t="inlineStr">
        <is>
          <t>23/12/2025</t>
        </is>
      </c>
      <c r="C17" s="22" t="inlineStr">
        <is>
          <t>REF-1025</t>
        </is>
      </c>
      <c r="D17" s="28" t="inlineStr">
        <is>
          <t>Ramette papier A4</t>
        </is>
      </c>
      <c r="E17" s="30" t="inlineStr">
        <is>
          <t>Entrée</t>
        </is>
      </c>
      <c r="F17" s="39" t="n">
        <v>47</v>
      </c>
      <c r="G17" s="22" t="inlineStr">
        <is>
          <t>Inventaire</t>
        </is>
      </c>
      <c r="H17" s="22" t="inlineStr">
        <is>
          <t>Claire Moreau</t>
        </is>
      </c>
      <c r="I17" s="40" t="inlineStr"/>
    </row>
    <row r="18" ht="20" customHeight="1">
      <c r="B18" s="32" t="inlineStr">
        <is>
          <t>20/12/2025</t>
        </is>
      </c>
      <c r="C18" s="32" t="inlineStr">
        <is>
          <t>REF-1021</t>
        </is>
      </c>
      <c r="D18" s="33" t="inlineStr">
        <is>
          <t>Spray désinfectant</t>
        </is>
      </c>
      <c r="E18" s="30" t="inlineStr">
        <is>
          <t>Entrée</t>
        </is>
      </c>
      <c r="F18" s="46" t="n">
        <v>13</v>
      </c>
      <c r="G18" s="32" t="inlineStr">
        <is>
          <t>Transfert</t>
        </is>
      </c>
      <c r="H18" s="32" t="inlineStr">
        <is>
          <t>Martin Dupont</t>
        </is>
      </c>
      <c r="I18" s="43" t="inlineStr"/>
    </row>
    <row r="19" ht="20" customHeight="1">
      <c r="B19" s="22" t="inlineStr">
        <is>
          <t>13/12/2025</t>
        </is>
      </c>
      <c r="C19" s="22" t="inlineStr">
        <is>
          <t>REF-1023</t>
        </is>
      </c>
      <c r="D19" s="28" t="inlineStr">
        <is>
          <t>Gants latex (boîte 100)</t>
        </is>
      </c>
      <c r="E19" s="30" t="inlineStr">
        <is>
          <t>Entrée</t>
        </is>
      </c>
      <c r="F19" s="39" t="n">
        <v>23</v>
      </c>
      <c r="G19" s="22" t="inlineStr">
        <is>
          <t>Vente client</t>
        </is>
      </c>
      <c r="H19" s="22" t="inlineStr">
        <is>
          <t>Claire Moreau</t>
        </is>
      </c>
      <c r="I19" s="40" t="inlineStr"/>
    </row>
    <row r="20" ht="20" customHeight="1">
      <c r="B20" s="32" t="inlineStr">
        <is>
          <t>25/12/2025</t>
        </is>
      </c>
      <c r="C20" s="32" t="inlineStr">
        <is>
          <t>REF-1032</t>
        </is>
      </c>
      <c r="D20" s="33" t="inlineStr">
        <is>
          <t>Casque audio</t>
        </is>
      </c>
      <c r="E20" s="30" t="inlineStr">
        <is>
          <t>Entrée</t>
        </is>
      </c>
      <c r="F20" s="46" t="n">
        <v>41</v>
      </c>
      <c r="G20" s="32" t="inlineStr">
        <is>
          <t>Retour client</t>
        </is>
      </c>
      <c r="H20" s="32" t="inlineStr">
        <is>
          <t>Claire Moreau</t>
        </is>
      </c>
      <c r="I20" s="43" t="inlineStr"/>
    </row>
    <row r="21" ht="20" customHeight="1">
      <c r="B21" s="22" t="inlineStr">
        <is>
          <t>13/12/2025</t>
        </is>
      </c>
      <c r="C21" s="22" t="inlineStr">
        <is>
          <t>REF-1014</t>
        </is>
      </c>
      <c r="D21" s="28" t="inlineStr">
        <is>
          <t>Table de réunion</t>
        </is>
      </c>
      <c r="E21" s="41" t="inlineStr">
        <is>
          <t>Ajustement</t>
        </is>
      </c>
      <c r="F21" s="45" t="n">
        <v>-12</v>
      </c>
      <c r="G21" s="22" t="inlineStr">
        <is>
          <t>Vente client</t>
        </is>
      </c>
      <c r="H21" s="22" t="inlineStr">
        <is>
          <t>Paul Durand</t>
        </is>
      </c>
      <c r="I21" s="40" t="inlineStr"/>
    </row>
    <row r="22" ht="20" customHeight="1">
      <c r="B22" s="32" t="inlineStr">
        <is>
          <t>06/01/2026</t>
        </is>
      </c>
      <c r="C22" s="32" t="inlineStr">
        <is>
          <t>REF-1024</t>
        </is>
      </c>
      <c r="D22" s="33" t="inlineStr">
        <is>
          <t>Post-it (lot 5)</t>
        </is>
      </c>
      <c r="E22" s="41" t="inlineStr">
        <is>
          <t>Ajustement</t>
        </is>
      </c>
      <c r="F22" s="42" t="n">
        <v>-3</v>
      </c>
      <c r="G22" s="32" t="inlineStr">
        <is>
          <t>Livraison fournisseur</t>
        </is>
      </c>
      <c r="H22" s="32" t="inlineStr">
        <is>
          <t>Sophie Leroy</t>
        </is>
      </c>
      <c r="I22" s="43" t="inlineStr"/>
    </row>
    <row r="23" ht="20" customHeight="1">
      <c r="B23" s="22" t="inlineStr">
        <is>
          <t>04/01/2026</t>
        </is>
      </c>
      <c r="C23" s="22" t="inlineStr">
        <is>
          <t>REF-1012</t>
        </is>
      </c>
      <c r="D23" s="28" t="inlineStr">
        <is>
          <t>Enveloppes C4 (x50)</t>
        </is>
      </c>
      <c r="E23" s="30" t="inlineStr">
        <is>
          <t>Entrée</t>
        </is>
      </c>
      <c r="F23" s="39" t="n">
        <v>17</v>
      </c>
      <c r="G23" s="22" t="inlineStr">
        <is>
          <t>Retour client</t>
        </is>
      </c>
      <c r="H23" s="22" t="inlineStr">
        <is>
          <t>Thomas Bernard</t>
        </is>
      </c>
      <c r="I23" s="40" t="inlineStr"/>
    </row>
    <row r="24" ht="20" customHeight="1">
      <c r="B24" s="32" t="inlineStr">
        <is>
          <t>07/01/2026</t>
        </is>
      </c>
      <c r="C24" s="32" t="inlineStr">
        <is>
          <t>REF-1026</t>
        </is>
      </c>
      <c r="D24" s="33" t="inlineStr">
        <is>
          <t>NAS 2 baies</t>
        </is>
      </c>
      <c r="E24" s="30" t="inlineStr">
        <is>
          <t>Entrée</t>
        </is>
      </c>
      <c r="F24" s="46" t="n">
        <v>7</v>
      </c>
      <c r="G24" s="32" t="inlineStr">
        <is>
          <t>Transfert</t>
        </is>
      </c>
      <c r="H24" s="32" t="inlineStr">
        <is>
          <t>Martin Dupont</t>
        </is>
      </c>
      <c r="I24" s="43" t="inlineStr"/>
    </row>
    <row r="25" ht="20" customHeight="1">
      <c r="B25" s="22" t="inlineStr">
        <is>
          <t>28/12/2025</t>
        </is>
      </c>
      <c r="C25" s="22" t="inlineStr">
        <is>
          <t>REF-1022</t>
        </is>
      </c>
      <c r="D25" s="28" t="inlineStr">
        <is>
          <t>Câble Ethernet 5m</t>
        </is>
      </c>
      <c r="E25" s="30" t="inlineStr">
        <is>
          <t>Entrée</t>
        </is>
      </c>
      <c r="F25" s="39" t="n">
        <v>6</v>
      </c>
      <c r="G25" s="22" t="inlineStr">
        <is>
          <t>Inventaire</t>
        </is>
      </c>
      <c r="H25" s="22" t="inlineStr">
        <is>
          <t>Martin Dupont</t>
        </is>
      </c>
      <c r="I25" s="40" t="inlineStr"/>
    </row>
    <row r="26" ht="20" customHeight="1">
      <c r="B26" s="32" t="inlineStr">
        <is>
          <t>25/12/2025</t>
        </is>
      </c>
      <c r="C26" s="32" t="inlineStr">
        <is>
          <t>REF-1024</t>
        </is>
      </c>
      <c r="D26" s="33" t="inlineStr">
        <is>
          <t>Post-it (lot 5)</t>
        </is>
      </c>
      <c r="E26" s="30" t="inlineStr">
        <is>
          <t>Entrée</t>
        </is>
      </c>
      <c r="F26" s="46" t="n">
        <v>35</v>
      </c>
      <c r="G26" s="32" t="inlineStr">
        <is>
          <t>Casse/Perte</t>
        </is>
      </c>
      <c r="H26" s="32" t="inlineStr">
        <is>
          <t>Claire Moreau</t>
        </is>
      </c>
      <c r="I26" s="43" t="inlineStr"/>
    </row>
    <row r="27" ht="20" customHeight="1">
      <c r="B27" s="22" t="inlineStr">
        <is>
          <t>28/02/2026</t>
        </is>
      </c>
      <c r="C27" s="22" t="inlineStr">
        <is>
          <t>REF-1020</t>
        </is>
      </c>
      <c r="D27" s="28" t="inlineStr">
        <is>
          <t>Agrafeuse</t>
        </is>
      </c>
      <c r="E27" s="41" t="inlineStr">
        <is>
          <t>Retour</t>
        </is>
      </c>
      <c r="F27" s="39" t="n">
        <v>31</v>
      </c>
      <c r="G27" s="22" t="inlineStr">
        <is>
          <t>Livraison fournisseur</t>
        </is>
      </c>
      <c r="H27" s="22" t="inlineStr">
        <is>
          <t>Paul Durand</t>
        </is>
      </c>
      <c r="I27" s="40" t="inlineStr"/>
    </row>
    <row r="28" ht="20" customHeight="1">
      <c r="B28" s="32" t="inlineStr">
        <is>
          <t>20/01/2026</t>
        </is>
      </c>
      <c r="C28" s="32" t="inlineStr">
        <is>
          <t>REF-1026</t>
        </is>
      </c>
      <c r="D28" s="33" t="inlineStr">
        <is>
          <t>NAS 2 baies</t>
        </is>
      </c>
      <c r="E28" s="41" t="inlineStr">
        <is>
          <t>Retour</t>
        </is>
      </c>
      <c r="F28" s="46" t="n">
        <v>2</v>
      </c>
      <c r="G28" s="32" t="inlineStr">
        <is>
          <t>Casse/Perte</t>
        </is>
      </c>
      <c r="H28" s="32" t="inlineStr">
        <is>
          <t>Sophie Leroy</t>
        </is>
      </c>
      <c r="I28" s="43" t="inlineStr"/>
    </row>
    <row r="29" ht="20" customHeight="1">
      <c r="B29" s="22" t="inlineStr">
        <is>
          <t>09/01/2026</t>
        </is>
      </c>
      <c r="C29" s="22" t="inlineStr">
        <is>
          <t>REF-1004</t>
        </is>
      </c>
      <c r="D29" s="28" t="inlineStr">
        <is>
          <t>Savon mains 1L</t>
        </is>
      </c>
      <c r="E29" s="44" t="inlineStr">
        <is>
          <t>Sortie</t>
        </is>
      </c>
      <c r="F29" s="45" t="n">
        <v>-24</v>
      </c>
      <c r="G29" s="22" t="inlineStr">
        <is>
          <t>Casse/Perte</t>
        </is>
      </c>
      <c r="H29" s="22" t="inlineStr">
        <is>
          <t>Sophie Leroy</t>
        </is>
      </c>
      <c r="I29" s="40" t="inlineStr"/>
    </row>
    <row r="30" ht="20" customHeight="1">
      <c r="B30" s="32" t="inlineStr">
        <is>
          <t>21/02/2026</t>
        </is>
      </c>
      <c r="C30" s="32" t="inlineStr">
        <is>
          <t>REF-1003</t>
        </is>
      </c>
      <c r="D30" s="33" t="inlineStr">
        <is>
          <t>Switch réseau 8 ports</t>
        </is>
      </c>
      <c r="E30" s="41" t="inlineStr">
        <is>
          <t>Ajustement</t>
        </is>
      </c>
      <c r="F30" s="42" t="n">
        <v>-35</v>
      </c>
      <c r="G30" s="32" t="inlineStr">
        <is>
          <t>Retour client</t>
        </is>
      </c>
      <c r="H30" s="32" t="inlineStr">
        <is>
          <t>Sophie Leroy</t>
        </is>
      </c>
      <c r="I30" s="43" t="inlineStr"/>
    </row>
    <row r="31" ht="20" customHeight="1">
      <c r="B31" s="22" t="inlineStr">
        <is>
          <t>10/12/2025</t>
        </is>
      </c>
      <c r="C31" s="22" t="inlineStr">
        <is>
          <t>REF-1018</t>
        </is>
      </c>
      <c r="D31" s="28" t="inlineStr">
        <is>
          <t>Caisson mobile</t>
        </is>
      </c>
      <c r="E31" s="41" t="inlineStr">
        <is>
          <t>Ajustement</t>
        </is>
      </c>
      <c r="F31" s="45" t="n">
        <v>-24</v>
      </c>
      <c r="G31" s="22" t="inlineStr">
        <is>
          <t>Vente client</t>
        </is>
      </c>
      <c r="H31" s="22" t="inlineStr">
        <is>
          <t>Paul Durand</t>
        </is>
      </c>
      <c r="I31" s="40" t="inlineStr"/>
    </row>
    <row r="32" ht="20" customHeight="1">
      <c r="B32" s="32" t="inlineStr">
        <is>
          <t>19/01/2026</t>
        </is>
      </c>
      <c r="C32" s="32" t="inlineStr">
        <is>
          <t>REF-1033</t>
        </is>
      </c>
      <c r="D32" s="33" t="inlineStr">
        <is>
          <t>Chargeur rapide</t>
        </is>
      </c>
      <c r="E32" s="30" t="inlineStr">
        <is>
          <t>Entrée</t>
        </is>
      </c>
      <c r="F32" s="46" t="n">
        <v>41</v>
      </c>
      <c r="G32" s="32" t="inlineStr">
        <is>
          <t>Vente client</t>
        </is>
      </c>
      <c r="H32" s="32" t="inlineStr">
        <is>
          <t>Paul Durand</t>
        </is>
      </c>
      <c r="I32" s="43" t="inlineStr"/>
    </row>
    <row r="33" ht="20" customHeight="1">
      <c r="B33" s="22" t="inlineStr">
        <is>
          <t>13/01/2026</t>
        </is>
      </c>
      <c r="C33" s="22" t="inlineStr">
        <is>
          <t>REF-1027</t>
        </is>
      </c>
      <c r="D33" s="28" t="inlineStr">
        <is>
          <t>Tablette 10"</t>
        </is>
      </c>
      <c r="E33" s="30" t="inlineStr">
        <is>
          <t>Entrée</t>
        </is>
      </c>
      <c r="F33" s="39" t="n">
        <v>48</v>
      </c>
      <c r="G33" s="22" t="inlineStr">
        <is>
          <t>Vente client</t>
        </is>
      </c>
      <c r="H33" s="22" t="inlineStr">
        <is>
          <t>Claire Moreau</t>
        </is>
      </c>
      <c r="I33" s="40" t="inlineStr"/>
    </row>
    <row r="34" ht="20" customHeight="1">
      <c r="B34" s="32" t="inlineStr">
        <is>
          <t>08/12/2025</t>
        </is>
      </c>
      <c r="C34" s="32" t="inlineStr">
        <is>
          <t>REF-1001</t>
        </is>
      </c>
      <c r="D34" s="33" t="inlineStr">
        <is>
          <t>Hub USB 7 ports</t>
        </is>
      </c>
      <c r="E34" s="41" t="inlineStr">
        <is>
          <t>Retour</t>
        </is>
      </c>
      <c r="F34" s="46" t="n">
        <v>29</v>
      </c>
      <c r="G34" s="32" t="inlineStr">
        <is>
          <t>Casse/Perte</t>
        </is>
      </c>
      <c r="H34" s="32" t="inlineStr">
        <is>
          <t>Claire Moreau</t>
        </is>
      </c>
      <c r="I34" s="43" t="inlineStr"/>
    </row>
  </sheetData>
  <mergeCells count="2">
    <mergeCell ref="B2:I2"/>
    <mergeCell ref="B3:I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P19"/>
  <sheetViews>
    <sheetView showGridLines="0" zoomScale="90" workbookViewId="0">
      <selection activeCell="A1" sqref="A1"/>
    </sheetView>
  </sheetViews>
  <sheetFormatPr baseColWidth="8" defaultRowHeight="15"/>
  <cols>
    <col width="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  <col width="14" customWidth="1" min="19" max="19"/>
  </cols>
  <sheetData>
    <row r="1" ht="8" customHeight="1"/>
    <row r="2" ht="50" customHeight="1">
      <c r="B2" s="25" t="inlineStr">
        <is>
          <t>📊  ANALYSE DES STOCKS</t>
        </is>
      </c>
    </row>
    <row r="3" ht="28" customHeight="1">
      <c r="B3" s="2" t="inlineStr">
        <is>
          <t>Tableaux croisés et graphiques  •  03 March 2026</t>
        </is>
      </c>
    </row>
    <row r="4" ht="10" customHeight="1"/>
    <row r="5" ht="28" customHeight="1">
      <c r="B5" s="13" t="inlineStr">
        <is>
          <t>DISTRIBUTION PAR CATÉGORIE</t>
        </is>
      </c>
    </row>
    <row r="6">
      <c r="B6" s="15" t="inlineStr">
        <is>
          <t>Catégorie</t>
        </is>
      </c>
      <c r="C6" s="15" t="inlineStr">
        <is>
          <t>Nb Réf.</t>
        </is>
      </c>
      <c r="D6" s="15" t="inlineStr">
        <is>
          <t>Qté Totale</t>
        </is>
      </c>
      <c r="E6" s="15" t="inlineStr">
        <is>
          <t>Valeur (€)</t>
        </is>
      </c>
      <c r="F6" s="15" t="inlineStr">
        <is>
          <t>% Valeur</t>
        </is>
      </c>
      <c r="G6" s="15" t="inlineStr">
        <is>
          <t>Statut</t>
        </is>
      </c>
    </row>
    <row r="7" ht="22" customHeight="1">
      <c r="B7" s="17" t="inlineStr">
        <is>
          <t>Électronique</t>
        </is>
      </c>
      <c r="C7" s="18">
        <f>COUNTIF(Inventaire!C5:C104,"Électronique")</f>
        <v/>
      </c>
      <c r="D7" s="18">
        <f>SUMIF(Inventaire!C5:C104,"Électronique",Inventaire!E5:E104)</f>
        <v/>
      </c>
      <c r="E7" s="19">
        <f>SUMPRODUCT((Inventaire!C5:C104="Électronique")*Inventaire!E5:E104*Inventaire!F5:F104)</f>
        <v/>
      </c>
      <c r="F7" s="47">
        <f>D7/SUM(D7:D11)</f>
        <v/>
      </c>
      <c r="G7" s="48" t="inlineStr">
        <is>
          <t>Actif</t>
        </is>
      </c>
    </row>
    <row r="8" ht="22" customHeight="1">
      <c r="B8" s="21" t="inlineStr">
        <is>
          <t>Mobilier</t>
        </is>
      </c>
      <c r="C8" s="22">
        <f>COUNTIF(Inventaire!C5:C104,"Mobilier")</f>
        <v/>
      </c>
      <c r="D8" s="22">
        <f>SUMIF(Inventaire!C5:C104,"Mobilier",Inventaire!E5:E104)</f>
        <v/>
      </c>
      <c r="E8" s="23">
        <f>SUMPRODUCT((Inventaire!C5:C104="Mobilier")*Inventaire!E5:E104*Inventaire!F5:F104)</f>
        <v/>
      </c>
      <c r="F8" s="49">
        <f>D8/SUM(D7:D11)</f>
        <v/>
      </c>
      <c r="G8" s="50" t="inlineStr">
        <is>
          <t>Actif</t>
        </is>
      </c>
    </row>
    <row r="9" ht="22" customHeight="1">
      <c r="B9" s="17" t="inlineStr">
        <is>
          <t>Fournitures</t>
        </is>
      </c>
      <c r="C9" s="18">
        <f>COUNTIF(Inventaire!C5:C104,"Fournitures")</f>
        <v/>
      </c>
      <c r="D9" s="18">
        <f>SUMIF(Inventaire!C5:C104,"Fournitures",Inventaire!E5:E104)</f>
        <v/>
      </c>
      <c r="E9" s="19">
        <f>SUMPRODUCT((Inventaire!C5:C104="Fournitures")*Inventaire!E5:E104*Inventaire!F5:F104)</f>
        <v/>
      </c>
      <c r="F9" s="47">
        <f>D9/SUM(D7:D11)</f>
        <v/>
      </c>
      <c r="G9" s="48" t="inlineStr">
        <is>
          <t>Actif</t>
        </is>
      </c>
    </row>
    <row r="10" ht="22" customHeight="1">
      <c r="B10" s="21" t="inlineStr">
        <is>
          <t>Hygiène</t>
        </is>
      </c>
      <c r="C10" s="22">
        <f>COUNTIF(Inventaire!C5:C104,"Hygiène")</f>
        <v/>
      </c>
      <c r="D10" s="22">
        <f>SUMIF(Inventaire!C5:C104,"Hygiène",Inventaire!E5:E104)</f>
        <v/>
      </c>
      <c r="E10" s="23">
        <f>SUMPRODUCT((Inventaire!C5:C104="Hygiène")*Inventaire!E5:E104*Inventaire!F5:F104)</f>
        <v/>
      </c>
      <c r="F10" s="49">
        <f>D10/SUM(D7:D11)</f>
        <v/>
      </c>
      <c r="G10" s="50" t="inlineStr">
        <is>
          <t>Actif</t>
        </is>
      </c>
    </row>
    <row r="11" ht="22" customHeight="1">
      <c r="B11" s="17" t="inlineStr">
        <is>
          <t>Informatique</t>
        </is>
      </c>
      <c r="C11" s="18">
        <f>COUNTIF(Inventaire!C5:C104,"Informatique")</f>
        <v/>
      </c>
      <c r="D11" s="18">
        <f>SUMIF(Inventaire!C5:C104,"Informatique",Inventaire!E5:E104)</f>
        <v/>
      </c>
      <c r="E11" s="19">
        <f>SUMPRODUCT((Inventaire!C5:C104="Informatique")*Inventaire!E5:E104*Inventaire!F5:F104)</f>
        <v/>
      </c>
      <c r="F11" s="47">
        <f>D11/SUM(D7:D11)</f>
        <v/>
      </c>
      <c r="G11" s="48" t="inlineStr">
        <is>
          <t>Actif</t>
        </is>
      </c>
    </row>
    <row r="14" ht="28" customHeight="1">
      <c r="B14" s="13" t="inlineStr">
        <is>
          <t>RÉPARTITION PAR STATUT</t>
        </is>
      </c>
    </row>
    <row r="15">
      <c r="B15" s="15" t="inlineStr">
        <is>
          <t>Statut</t>
        </is>
      </c>
      <c r="C15" s="15" t="inlineStr">
        <is>
          <t>Nombre</t>
        </is>
      </c>
      <c r="D15" s="15" t="inlineStr">
        <is>
          <t>% Total</t>
        </is>
      </c>
      <c r="E15" s="15" t="inlineStr">
        <is>
          <t>Indicateur</t>
        </is>
      </c>
    </row>
    <row r="16" ht="22" customHeight="1">
      <c r="B16" s="51" t="inlineStr">
        <is>
          <t>Normal</t>
        </is>
      </c>
      <c r="C16" s="52">
        <f>COUNTIF(Inventaire!I5:I104,"Normal")</f>
        <v/>
      </c>
      <c r="D16" s="53">
        <f>C16/COUNTA(Inventaire!B5:B104)</f>
        <v/>
      </c>
      <c r="E16" s="54" t="inlineStr">
        <is>
          <t>●●●●●</t>
        </is>
      </c>
    </row>
    <row r="17" ht="22" customHeight="1">
      <c r="B17" s="55" t="inlineStr">
        <is>
          <t>Faible</t>
        </is>
      </c>
      <c r="C17" s="56">
        <f>COUNTIF(Inventaire!I5:I104,"Faible")</f>
        <v/>
      </c>
      <c r="D17" s="57">
        <f>C17/COUNTA(Inventaire!B5:B104)</f>
        <v/>
      </c>
      <c r="E17" s="58" t="inlineStr">
        <is>
          <t>●●●●●</t>
        </is>
      </c>
    </row>
    <row r="18" ht="22" customHeight="1">
      <c r="B18" s="59" t="inlineStr">
        <is>
          <t>Critique</t>
        </is>
      </c>
      <c r="C18" s="60">
        <f>COUNTIF(Inventaire!I5:I104,"Critique")</f>
        <v/>
      </c>
      <c r="D18" s="57">
        <f>C18/COUNTA(Inventaire!B5:B104)</f>
        <v/>
      </c>
      <c r="E18" s="61" t="inlineStr">
        <is>
          <t>●●●●●</t>
        </is>
      </c>
    </row>
    <row r="19" ht="22" customHeight="1">
      <c r="B19" s="62" t="inlineStr">
        <is>
          <t>Rupture</t>
        </is>
      </c>
      <c r="C19" s="63">
        <f>COUNTIF(Inventaire!I5:I104,"Rupture")</f>
        <v/>
      </c>
      <c r="D19" s="64">
        <f>C19/COUNTA(Inventaire!B5:B104)</f>
        <v/>
      </c>
      <c r="E19" s="65" t="inlineStr">
        <is>
          <t>●●●●●</t>
        </is>
      </c>
    </row>
  </sheetData>
  <mergeCells count="4">
    <mergeCell ref="B2:P2"/>
    <mergeCell ref="B3:P3"/>
    <mergeCell ref="B5:G5"/>
    <mergeCell ref="B14:F14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J19"/>
  <sheetViews>
    <sheetView showGridLines="0" zoomScale="9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16" customWidth="1" min="2" max="2"/>
    <col width="14" customWidth="1" min="3" max="3"/>
    <col width="28" customWidth="1" min="4" max="4"/>
    <col width="12" customWidth="1" min="5" max="5"/>
    <col width="14" customWidth="1" min="6" max="6"/>
    <col width="16" customWidth="1" min="7" max="7"/>
    <col width="16" customWidth="1" min="8" max="8"/>
    <col width="16" customWidth="1" min="9" max="9"/>
    <col width="18" customWidth="1" min="10" max="10"/>
    <col width="2" customWidth="1" min="11" max="11"/>
  </cols>
  <sheetData>
    <row r="1" ht="8" customHeight="1"/>
    <row r="2" ht="50" customHeight="1">
      <c r="B2" s="25" t="inlineStr">
        <is>
          <t>🛒  COMMANDES FOURNISSEURS</t>
        </is>
      </c>
    </row>
    <row r="3" ht="28" customHeight="1">
      <c r="B3" s="2" t="inlineStr">
        <is>
          <t>Suivi des commandes en cours  •  03/03/2026</t>
        </is>
      </c>
    </row>
    <row r="4" ht="32" customHeight="1">
      <c r="B4" s="26" t="inlineStr">
        <is>
          <t>N° Commande</t>
        </is>
      </c>
      <c r="C4" s="26" t="inlineStr">
        <is>
          <t>Réf. Produit</t>
        </is>
      </c>
      <c r="D4" s="26" t="inlineStr">
        <is>
          <t>Désignation</t>
        </is>
      </c>
      <c r="E4" s="26" t="inlineStr">
        <is>
          <t>Qté Cmdée</t>
        </is>
      </c>
      <c r="F4" s="26" t="inlineStr">
        <is>
          <t>Prix Unit. (€)</t>
        </is>
      </c>
      <c r="G4" s="26" t="inlineStr">
        <is>
          <t>Montant Total</t>
        </is>
      </c>
      <c r="H4" s="26" t="inlineStr">
        <is>
          <t>Date Commande</t>
        </is>
      </c>
      <c r="I4" s="26" t="inlineStr">
        <is>
          <t>Livraison Prév.</t>
        </is>
      </c>
      <c r="J4" s="26" t="inlineStr">
        <is>
          <t>Statut Cmd.</t>
        </is>
      </c>
    </row>
    <row r="5" ht="20" customHeight="1">
      <c r="B5" s="27" t="inlineStr">
        <is>
          <t>CMD-2026-1000</t>
        </is>
      </c>
      <c r="C5" s="22" t="inlineStr">
        <is>
          <t>REF-1025</t>
        </is>
      </c>
      <c r="D5" s="28" t="inlineStr">
        <is>
          <t>Ramette papier A4</t>
        </is>
      </c>
      <c r="E5" s="22" t="n">
        <v>58</v>
      </c>
      <c r="F5" s="23" t="n">
        <v>4.9</v>
      </c>
      <c r="G5" s="23">
        <f>E5*F5</f>
        <v/>
      </c>
      <c r="H5" s="22" t="inlineStr">
        <is>
          <t>25/02/2026</t>
        </is>
      </c>
      <c r="I5" s="22" t="inlineStr">
        <is>
          <t>07/03/2026</t>
        </is>
      </c>
      <c r="J5" s="66" t="inlineStr">
        <is>
          <t>Confirmée</t>
        </is>
      </c>
    </row>
    <row r="6" ht="20" customHeight="1">
      <c r="B6" s="31" t="inlineStr">
        <is>
          <t>CMD-2026-1001</t>
        </is>
      </c>
      <c r="C6" s="32" t="inlineStr">
        <is>
          <t>REF-1015</t>
        </is>
      </c>
      <c r="D6" s="33" t="inlineStr">
        <is>
          <t>Disque SSD 500Go</t>
        </is>
      </c>
      <c r="E6" s="32" t="n">
        <v>27</v>
      </c>
      <c r="F6" s="35" t="n">
        <v>79.90000000000001</v>
      </c>
      <c r="G6" s="35">
        <f>E6*F6</f>
        <v/>
      </c>
      <c r="H6" s="32" t="inlineStr">
        <is>
          <t>07/02/2026</t>
        </is>
      </c>
      <c r="I6" s="32" t="inlineStr">
        <is>
          <t>14/02/2026</t>
        </is>
      </c>
      <c r="J6" s="67" t="inlineStr">
        <is>
          <t>Expédiée</t>
        </is>
      </c>
    </row>
    <row r="7" ht="20" customHeight="1">
      <c r="B7" s="27" t="inlineStr">
        <is>
          <t>CMD-2026-1002</t>
        </is>
      </c>
      <c r="C7" s="22" t="inlineStr">
        <is>
          <t>REF-1024</t>
        </is>
      </c>
      <c r="D7" s="28" t="inlineStr">
        <is>
          <t>Post-it (lot 5)</t>
        </is>
      </c>
      <c r="E7" s="22" t="n">
        <v>77</v>
      </c>
      <c r="F7" s="23" t="n">
        <v>5.9</v>
      </c>
      <c r="G7" s="23">
        <f>E7*F7</f>
        <v/>
      </c>
      <c r="H7" s="22" t="inlineStr">
        <is>
          <t>10/02/2026</t>
        </is>
      </c>
      <c r="I7" s="22" t="inlineStr">
        <is>
          <t>17/02/2026</t>
        </is>
      </c>
      <c r="J7" s="44" t="inlineStr">
        <is>
          <t>Annulée</t>
        </is>
      </c>
    </row>
    <row r="8" ht="20" customHeight="1">
      <c r="B8" s="31" t="inlineStr">
        <is>
          <t>CMD-2026-1003</t>
        </is>
      </c>
      <c r="C8" s="32" t="inlineStr">
        <is>
          <t>REF-1031</t>
        </is>
      </c>
      <c r="D8" s="33" t="inlineStr">
        <is>
          <t>Sacs poubelle 50L (x25)</t>
        </is>
      </c>
      <c r="E8" s="32" t="n">
        <v>35</v>
      </c>
      <c r="F8" s="35" t="n">
        <v>5.9</v>
      </c>
      <c r="G8" s="35">
        <f>E8*F8</f>
        <v/>
      </c>
      <c r="H8" s="32" t="inlineStr">
        <is>
          <t>18/02/2026</t>
        </is>
      </c>
      <c r="I8" s="32" t="inlineStr">
        <is>
          <t>01/03/2026</t>
        </is>
      </c>
      <c r="J8" s="67" t="inlineStr">
        <is>
          <t>Expédiée</t>
        </is>
      </c>
    </row>
    <row r="9" ht="20" customHeight="1">
      <c r="B9" s="27" t="inlineStr">
        <is>
          <t>CMD-2026-1004</t>
        </is>
      </c>
      <c r="C9" s="22" t="inlineStr">
        <is>
          <t>REF-1024</t>
        </is>
      </c>
      <c r="D9" s="28" t="inlineStr">
        <is>
          <t>Post-it (lot 5)</t>
        </is>
      </c>
      <c r="E9" s="22" t="n">
        <v>97</v>
      </c>
      <c r="F9" s="23" t="n">
        <v>5.9</v>
      </c>
      <c r="G9" s="23">
        <f>E9*F9</f>
        <v/>
      </c>
      <c r="H9" s="22" t="inlineStr">
        <is>
          <t>25/02/2026</t>
        </is>
      </c>
      <c r="I9" s="22" t="inlineStr">
        <is>
          <t>06/03/2026</t>
        </is>
      </c>
      <c r="J9" s="30" t="inlineStr">
        <is>
          <t>Livrée</t>
        </is>
      </c>
    </row>
    <row r="10" ht="20" customHeight="1">
      <c r="B10" s="31" t="inlineStr">
        <is>
          <t>CMD-2026-1005</t>
        </is>
      </c>
      <c r="C10" s="32" t="inlineStr">
        <is>
          <t>REF-1011</t>
        </is>
      </c>
      <c r="D10" s="33" t="inlineStr">
        <is>
          <t>Produit sol 5L</t>
        </is>
      </c>
      <c r="E10" s="32" t="n">
        <v>82</v>
      </c>
      <c r="F10" s="35" t="n">
        <v>12.9</v>
      </c>
      <c r="G10" s="35">
        <f>E10*F10</f>
        <v/>
      </c>
      <c r="H10" s="32" t="inlineStr">
        <is>
          <t>21/02/2026</t>
        </is>
      </c>
      <c r="I10" s="32" t="inlineStr">
        <is>
          <t>28/02/2026</t>
        </is>
      </c>
      <c r="J10" s="44" t="inlineStr">
        <is>
          <t>Annulée</t>
        </is>
      </c>
    </row>
    <row r="11" ht="20" customHeight="1">
      <c r="B11" s="27" t="inlineStr">
        <is>
          <t>CMD-2026-1006</t>
        </is>
      </c>
      <c r="C11" s="22" t="inlineStr">
        <is>
          <t>REF-1005</t>
        </is>
      </c>
      <c r="D11" s="28" t="inlineStr">
        <is>
          <t>Gel hydroalcoolique 500ml</t>
        </is>
      </c>
      <c r="E11" s="22" t="n">
        <v>70</v>
      </c>
      <c r="F11" s="23" t="n">
        <v>3.9</v>
      </c>
      <c r="G11" s="23">
        <f>E11*F11</f>
        <v/>
      </c>
      <c r="H11" s="22" t="inlineStr">
        <is>
          <t>21/02/2026</t>
        </is>
      </c>
      <c r="I11" s="22" t="inlineStr">
        <is>
          <t>10/03/2026</t>
        </is>
      </c>
      <c r="J11" s="41" t="inlineStr">
        <is>
          <t>En attente</t>
        </is>
      </c>
    </row>
    <row r="12" ht="20" customHeight="1">
      <c r="B12" s="31" t="inlineStr">
        <is>
          <t>CMD-2026-1007</t>
        </is>
      </c>
      <c r="C12" s="32" t="inlineStr">
        <is>
          <t>REF-1017</t>
        </is>
      </c>
      <c r="D12" s="33" t="inlineStr">
        <is>
          <t>Essuie-tout (lot 6)</t>
        </is>
      </c>
      <c r="E12" s="32" t="n">
        <v>81</v>
      </c>
      <c r="F12" s="35" t="n">
        <v>8.9</v>
      </c>
      <c r="G12" s="35">
        <f>E12*F12</f>
        <v/>
      </c>
      <c r="H12" s="32" t="inlineStr">
        <is>
          <t>03/03/2026</t>
        </is>
      </c>
      <c r="I12" s="32" t="inlineStr">
        <is>
          <t>21/03/2026</t>
        </is>
      </c>
      <c r="J12" s="66" t="inlineStr">
        <is>
          <t>Confirmée</t>
        </is>
      </c>
    </row>
    <row r="13" ht="20" customHeight="1">
      <c r="B13" s="27" t="inlineStr">
        <is>
          <t>CMD-2026-1008</t>
        </is>
      </c>
      <c r="C13" s="22" t="inlineStr">
        <is>
          <t>REF-1023</t>
        </is>
      </c>
      <c r="D13" s="28" t="inlineStr">
        <is>
          <t>Gants latex (boîte 100)</t>
        </is>
      </c>
      <c r="E13" s="22" t="n">
        <v>78</v>
      </c>
      <c r="F13" s="23" t="n">
        <v>9.9</v>
      </c>
      <c r="G13" s="23">
        <f>E13*F13</f>
        <v/>
      </c>
      <c r="H13" s="22" t="inlineStr">
        <is>
          <t>01/03/2026</t>
        </is>
      </c>
      <c r="I13" s="22" t="inlineStr">
        <is>
          <t>20/03/2026</t>
        </is>
      </c>
      <c r="J13" s="44" t="inlineStr">
        <is>
          <t>Annulée</t>
        </is>
      </c>
    </row>
    <row r="14" ht="20" customHeight="1">
      <c r="B14" s="31" t="inlineStr">
        <is>
          <t>CMD-2026-1009</t>
        </is>
      </c>
      <c r="C14" s="32" t="inlineStr">
        <is>
          <t>REF-1012</t>
        </is>
      </c>
      <c r="D14" s="33" t="inlineStr">
        <is>
          <t>Enveloppes C4 (x50)</t>
        </is>
      </c>
      <c r="E14" s="32" t="n">
        <v>87</v>
      </c>
      <c r="F14" s="35" t="n">
        <v>6.9</v>
      </c>
      <c r="G14" s="35">
        <f>E14*F14</f>
        <v/>
      </c>
      <c r="H14" s="32" t="inlineStr">
        <is>
          <t>17/02/2026</t>
        </is>
      </c>
      <c r="I14" s="32" t="inlineStr">
        <is>
          <t>23/02/2026</t>
        </is>
      </c>
      <c r="J14" s="67" t="inlineStr">
        <is>
          <t>Expédiée</t>
        </is>
      </c>
    </row>
    <row r="15" ht="20" customHeight="1">
      <c r="B15" s="27" t="inlineStr">
        <is>
          <t>CMD-2026-1010</t>
        </is>
      </c>
      <c r="C15" s="22" t="inlineStr">
        <is>
          <t>REF-1008</t>
        </is>
      </c>
      <c r="D15" s="28" t="inlineStr">
        <is>
          <t>Webcam HD 1080p</t>
        </is>
      </c>
      <c r="E15" s="22" t="n">
        <v>37</v>
      </c>
      <c r="F15" s="23" t="n">
        <v>59.9</v>
      </c>
      <c r="G15" s="23">
        <f>E15*F15</f>
        <v/>
      </c>
      <c r="H15" s="22" t="inlineStr">
        <is>
          <t>01/02/2026</t>
        </is>
      </c>
      <c r="I15" s="22" t="inlineStr">
        <is>
          <t>11/02/2026</t>
        </is>
      </c>
      <c r="J15" s="30" t="inlineStr">
        <is>
          <t>Livrée</t>
        </is>
      </c>
    </row>
    <row r="16" ht="20" customHeight="1">
      <c r="B16" s="31" t="inlineStr">
        <is>
          <t>CMD-2026-1011</t>
        </is>
      </c>
      <c r="C16" s="32" t="inlineStr">
        <is>
          <t>REF-1038</t>
        </is>
      </c>
      <c r="D16" s="33" t="inlineStr">
        <is>
          <t>Clavier sans fil</t>
        </is>
      </c>
      <c r="E16" s="32" t="n">
        <v>32</v>
      </c>
      <c r="F16" s="35" t="n">
        <v>39.9</v>
      </c>
      <c r="G16" s="35">
        <f>E16*F16</f>
        <v/>
      </c>
      <c r="H16" s="32" t="inlineStr">
        <is>
          <t>01/02/2026</t>
        </is>
      </c>
      <c r="I16" s="32" t="inlineStr">
        <is>
          <t>22/02/2026</t>
        </is>
      </c>
      <c r="J16" s="66" t="inlineStr">
        <is>
          <t>Confirmée</t>
        </is>
      </c>
    </row>
    <row r="17" ht="20" customHeight="1">
      <c r="B17" s="27" t="inlineStr">
        <is>
          <t>CMD-2026-1012</t>
        </is>
      </c>
      <c r="C17" s="22" t="inlineStr">
        <is>
          <t>REF-1002</t>
        </is>
      </c>
      <c r="D17" s="28" t="inlineStr">
        <is>
          <t>Étagère 5 niveaux</t>
        </is>
      </c>
      <c r="E17" s="22" t="n">
        <v>24</v>
      </c>
      <c r="F17" s="23" t="n">
        <v>89</v>
      </c>
      <c r="G17" s="23">
        <f>E17*F17</f>
        <v/>
      </c>
      <c r="H17" s="22" t="inlineStr">
        <is>
          <t>03/03/2026</t>
        </is>
      </c>
      <c r="I17" s="22" t="inlineStr">
        <is>
          <t>13/03/2026</t>
        </is>
      </c>
      <c r="J17" s="30" t="inlineStr">
        <is>
          <t>Livrée</t>
        </is>
      </c>
    </row>
    <row r="18" ht="20" customHeight="1">
      <c r="B18" s="31" t="inlineStr">
        <is>
          <t>CMD-2026-1013</t>
        </is>
      </c>
      <c r="C18" s="32" t="inlineStr">
        <is>
          <t>REF-1026</t>
        </is>
      </c>
      <c r="D18" s="33" t="inlineStr">
        <is>
          <t>NAS 2 baies</t>
        </is>
      </c>
      <c r="E18" s="32" t="n">
        <v>20</v>
      </c>
      <c r="F18" s="35" t="n">
        <v>249</v>
      </c>
      <c r="G18" s="35">
        <f>E18*F18</f>
        <v/>
      </c>
      <c r="H18" s="32" t="inlineStr">
        <is>
          <t>02/02/2026</t>
        </is>
      </c>
      <c r="I18" s="32" t="inlineStr">
        <is>
          <t>20/02/2026</t>
        </is>
      </c>
      <c r="J18" s="41" t="inlineStr">
        <is>
          <t>En attente</t>
        </is>
      </c>
    </row>
    <row r="19" ht="20" customHeight="1">
      <c r="B19" s="27" t="inlineStr">
        <is>
          <t>CMD-2026-1014</t>
        </is>
      </c>
      <c r="C19" s="22" t="inlineStr">
        <is>
          <t>REF-1009</t>
        </is>
      </c>
      <c r="D19" s="28" t="inlineStr">
        <is>
          <t>Ordinateur portable</t>
        </is>
      </c>
      <c r="E19" s="22" t="n">
        <v>49</v>
      </c>
      <c r="F19" s="23" t="n">
        <v>899</v>
      </c>
      <c r="G19" s="23">
        <f>E19*F19</f>
        <v/>
      </c>
      <c r="H19" s="22" t="inlineStr">
        <is>
          <t>12/02/2026</t>
        </is>
      </c>
      <c r="I19" s="22" t="inlineStr">
        <is>
          <t>17/02/2026</t>
        </is>
      </c>
      <c r="J19" s="30" t="inlineStr">
        <is>
          <t>Livrée</t>
        </is>
      </c>
    </row>
  </sheetData>
  <mergeCells count="2">
    <mergeCell ref="B2:J2"/>
    <mergeCell ref="B3:J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J3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55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</cols>
  <sheetData>
    <row r="1" ht="8" customHeight="1"/>
    <row r="2" ht="55" customHeight="1">
      <c r="B2" s="68" t="inlineStr">
        <is>
          <t>📋  GUIDE D'UTILISATION — GESTION DES STOCKS</t>
        </is>
      </c>
    </row>
    <row r="3" ht="30" customHeight="1">
      <c r="B3" s="2" t="inlineStr">
        <is>
          <t>Version 2026.1  •  Créé le 03 March 2026</t>
        </is>
      </c>
    </row>
    <row r="4" ht="10" customHeight="1"/>
    <row r="5" ht="30" customHeight="1">
      <c r="B5" s="69" t="inlineStr">
        <is>
          <t>🏠  TABLEAU DE BORD</t>
        </is>
      </c>
    </row>
    <row r="6" ht="22" customHeight="1">
      <c r="B6" s="21" t="inlineStr">
        <is>
          <t xml:space="preserve">  ▸  Vue d'ensemble</t>
        </is>
      </c>
      <c r="C6" s="70" t="inlineStr">
        <is>
          <t>Affiche les KPI principaux : nombre de références, valeur totale du stock, alertes de rupture et stock critique.</t>
        </is>
      </c>
      <c r="D6" s="71" t="n"/>
      <c r="E6" s="71" t="n"/>
      <c r="F6" s="71" t="n"/>
      <c r="G6" s="71" t="n"/>
      <c r="H6" s="71" t="n"/>
      <c r="I6" s="71" t="n"/>
      <c r="J6" s="8" t="n"/>
    </row>
    <row r="7" ht="22" customHeight="1">
      <c r="B7" s="72" t="inlineStr">
        <is>
          <t xml:space="preserve">  ▸  Résumé catégorie</t>
        </is>
      </c>
      <c r="C7" s="73" t="inlineStr">
        <is>
          <t>Tableau récapitulatif des stocks par famille de produits avec valeur et quantités.</t>
        </is>
      </c>
      <c r="D7" s="71" t="n"/>
      <c r="E7" s="71" t="n"/>
      <c r="F7" s="71" t="n"/>
      <c r="G7" s="71" t="n"/>
      <c r="H7" s="71" t="n"/>
      <c r="I7" s="71" t="n"/>
      <c r="J7" s="8" t="n"/>
    </row>
    <row r="8" ht="22" customHeight="1">
      <c r="B8" s="21" t="inlineStr">
        <is>
          <t xml:space="preserve">  ▸  Alertes en cours</t>
        </is>
      </c>
      <c r="C8" s="70" t="inlineStr">
        <is>
          <t>Liste automatique des produits en rupture ou en état critique nécessitant une action immédiate.</t>
        </is>
      </c>
      <c r="D8" s="71" t="n"/>
      <c r="E8" s="71" t="n"/>
      <c r="F8" s="71" t="n"/>
      <c r="G8" s="71" t="n"/>
      <c r="H8" s="71" t="n"/>
      <c r="I8" s="71" t="n"/>
      <c r="J8" s="8" t="n"/>
    </row>
    <row r="10" ht="30" customHeight="1">
      <c r="B10" s="74" t="inlineStr">
        <is>
          <t>📦  INVENTAIRE</t>
        </is>
      </c>
    </row>
    <row r="11" ht="22" customHeight="1">
      <c r="B11" s="75" t="inlineStr">
        <is>
          <t xml:space="preserve">  ▸  Saisie des produits</t>
        </is>
      </c>
      <c r="C11" s="73" t="inlineStr">
        <is>
          <t>Remplissez les colonnes : Référence, Catégorie, Désignation, Quantité en stock, Prix unitaire, Stock minimum.</t>
        </is>
      </c>
      <c r="D11" s="71" t="n"/>
      <c r="E11" s="71" t="n"/>
      <c r="F11" s="71" t="n"/>
      <c r="G11" s="71" t="n"/>
      <c r="H11" s="71" t="n"/>
      <c r="I11" s="71" t="n"/>
      <c r="J11" s="8" t="n"/>
    </row>
    <row r="12" ht="22" customHeight="1">
      <c r="B12" s="76" t="inlineStr">
        <is>
          <t xml:space="preserve">  ▸  Statut automatique</t>
        </is>
      </c>
      <c r="C12" s="70" t="inlineStr">
        <is>
          <t>Le statut se calcule selon la comparaison entre la quantité en stock et le stock minimum défini.</t>
        </is>
      </c>
      <c r="D12" s="71" t="n"/>
      <c r="E12" s="71" t="n"/>
      <c r="F12" s="71" t="n"/>
      <c r="G12" s="71" t="n"/>
      <c r="H12" s="71" t="n"/>
      <c r="I12" s="71" t="n"/>
      <c r="J12" s="8" t="n"/>
    </row>
    <row r="13" ht="22" customHeight="1">
      <c r="B13" s="75" t="inlineStr">
        <is>
          <t xml:space="preserve">  ▸  Codes couleurs</t>
        </is>
      </c>
      <c r="C13" s="73" t="inlineStr">
        <is>
          <t>🟢 Normal : Stock suffisant  •  🟡 Faible : Stock bas  •  🔴 Critique : Seuil atteint  •  ⛔ Rupture : Stock nul</t>
        </is>
      </c>
      <c r="D13" s="71" t="n"/>
      <c r="E13" s="71" t="n"/>
      <c r="F13" s="71" t="n"/>
      <c r="G13" s="71" t="n"/>
      <c r="H13" s="71" t="n"/>
      <c r="I13" s="71" t="n"/>
      <c r="J13" s="8" t="n"/>
    </row>
    <row r="14" ht="22" customHeight="1">
      <c r="B14" s="76" t="inlineStr">
        <is>
          <t xml:space="preserve">  ▸  Validation données</t>
        </is>
      </c>
      <c r="C14" s="70" t="inlineStr">
        <is>
          <t>Les listes déroulantes (Catégorie, Statut) garantissent la cohérence des données saisies.</t>
        </is>
      </c>
      <c r="D14" s="71" t="n"/>
      <c r="E14" s="71" t="n"/>
      <c r="F14" s="71" t="n"/>
      <c r="G14" s="71" t="n"/>
      <c r="H14" s="71" t="n"/>
      <c r="I14" s="71" t="n"/>
      <c r="J14" s="8" t="n"/>
    </row>
    <row r="16" ht="30" customHeight="1">
      <c r="B16" s="77" t="inlineStr">
        <is>
          <t>🔄  MOUVEMENTS</t>
        </is>
      </c>
    </row>
    <row r="17" ht="22" customHeight="1">
      <c r="B17" s="78" t="inlineStr">
        <is>
          <t xml:space="preserve">  ▸  Entrées de stock</t>
        </is>
      </c>
      <c r="C17" s="73" t="inlineStr">
        <is>
          <t>Enregistrez chaque réception de marchandise avec la date, la référence produit et la quantité reçue.</t>
        </is>
      </c>
      <c r="D17" s="71" t="n"/>
      <c r="E17" s="71" t="n"/>
      <c r="F17" s="71" t="n"/>
      <c r="G17" s="71" t="n"/>
      <c r="H17" s="71" t="n"/>
      <c r="I17" s="71" t="n"/>
      <c r="J17" s="8" t="n"/>
    </row>
    <row r="18" ht="22" customHeight="1">
      <c r="B18" s="79" t="inlineStr">
        <is>
          <t xml:space="preserve">  ▸  Sorties de stock</t>
        </is>
      </c>
      <c r="C18" s="70" t="inlineStr">
        <is>
          <t>Notez chaque prélèvement ou livraison avec un motif pour le suivi des consommations.</t>
        </is>
      </c>
      <c r="D18" s="71" t="n"/>
      <c r="E18" s="71" t="n"/>
      <c r="F18" s="71" t="n"/>
      <c r="G18" s="71" t="n"/>
      <c r="H18" s="71" t="n"/>
      <c r="I18" s="71" t="n"/>
      <c r="J18" s="8" t="n"/>
    </row>
    <row r="19" ht="22" customHeight="1">
      <c r="B19" s="78" t="inlineStr">
        <is>
          <t xml:space="preserve">  ▸  Traçabilité</t>
        </is>
      </c>
      <c r="C19" s="73" t="inlineStr">
        <is>
          <t>Le champ Responsable permet d'identifier la personne ayant effectué le mouvement.</t>
        </is>
      </c>
      <c r="D19" s="71" t="n"/>
      <c r="E19" s="71" t="n"/>
      <c r="F19" s="71" t="n"/>
      <c r="G19" s="71" t="n"/>
      <c r="H19" s="71" t="n"/>
      <c r="I19" s="71" t="n"/>
      <c r="J19" s="8" t="n"/>
    </row>
    <row r="21" ht="30" customHeight="1">
      <c r="B21" s="69" t="inlineStr">
        <is>
          <t>📊  ANALYSE</t>
        </is>
      </c>
    </row>
    <row r="22" ht="22" customHeight="1">
      <c r="B22" s="21" t="inlineStr">
        <is>
          <t xml:space="preserve">  ▸  Graphiques</t>
        </is>
      </c>
      <c r="C22" s="70" t="inlineStr">
        <is>
          <t>Les graphiques se mettent à jour automatiquement selon les données de l'inventaire.</t>
        </is>
      </c>
      <c r="D22" s="71" t="n"/>
      <c r="E22" s="71" t="n"/>
      <c r="F22" s="71" t="n"/>
      <c r="G22" s="71" t="n"/>
      <c r="H22" s="71" t="n"/>
      <c r="I22" s="71" t="n"/>
      <c r="J22" s="8" t="n"/>
    </row>
    <row r="23" ht="22" customHeight="1">
      <c r="B23" s="72" t="inlineStr">
        <is>
          <t xml:space="preserve">  ▸  Camembert</t>
        </is>
      </c>
      <c r="C23" s="73" t="inlineStr">
        <is>
          <t>Représente la distribution de la valeur du stock par catégorie.</t>
        </is>
      </c>
      <c r="D23" s="71" t="n"/>
      <c r="E23" s="71" t="n"/>
      <c r="F23" s="71" t="n"/>
      <c r="G23" s="71" t="n"/>
      <c r="H23" s="71" t="n"/>
      <c r="I23" s="71" t="n"/>
      <c r="J23" s="8" t="n"/>
    </row>
    <row r="24" ht="22" customHeight="1">
      <c r="B24" s="21" t="inlineStr">
        <is>
          <t xml:space="preserve">  ▸  Histogramme</t>
        </is>
      </c>
      <c r="C24" s="70" t="inlineStr">
        <is>
          <t>Visualise les quantités en stock par famille de produits.</t>
        </is>
      </c>
      <c r="D24" s="71" t="n"/>
      <c r="E24" s="71" t="n"/>
      <c r="F24" s="71" t="n"/>
      <c r="G24" s="71" t="n"/>
      <c r="H24" s="71" t="n"/>
      <c r="I24" s="71" t="n"/>
      <c r="J24" s="8" t="n"/>
    </row>
    <row r="26" ht="30" customHeight="1">
      <c r="B26" s="80" t="inlineStr">
        <is>
          <t>🛒  COMMANDES</t>
        </is>
      </c>
    </row>
    <row r="27" ht="22" customHeight="1">
      <c r="B27" s="81" t="inlineStr">
        <is>
          <t xml:space="preserve">  ▸  Suivi commandes</t>
        </is>
      </c>
      <c r="C27" s="73" t="inlineStr">
        <is>
          <t>Enregistrez toutes les commandes fournisseurs avec numéro, produit, quantité et dates.</t>
        </is>
      </c>
      <c r="D27" s="71" t="n"/>
      <c r="E27" s="71" t="n"/>
      <c r="F27" s="71" t="n"/>
      <c r="G27" s="71" t="n"/>
      <c r="H27" s="71" t="n"/>
      <c r="I27" s="71" t="n"/>
      <c r="J27" s="8" t="n"/>
    </row>
    <row r="28" ht="22" customHeight="1">
      <c r="B28" s="82" t="inlineStr">
        <is>
          <t xml:space="preserve">  ▸  Statuts commande</t>
        </is>
      </c>
      <c r="C28" s="70" t="inlineStr">
        <is>
          <t>En attente → Confirmée → Expédiée → Livrée. Mettez à jour le statut à chaque étape.</t>
        </is>
      </c>
      <c r="D28" s="71" t="n"/>
      <c r="E28" s="71" t="n"/>
      <c r="F28" s="71" t="n"/>
      <c r="G28" s="71" t="n"/>
      <c r="H28" s="71" t="n"/>
      <c r="I28" s="71" t="n"/>
      <c r="J28" s="8" t="n"/>
    </row>
    <row r="29" ht="22" customHeight="1">
      <c r="B29" s="81" t="inlineStr">
        <is>
          <t xml:space="preserve">  ▸  Montant total</t>
        </is>
      </c>
      <c r="C29" s="73" t="inlineStr">
        <is>
          <t>Calculé automatiquement : Quantité commandée × Prix unitaire.</t>
        </is>
      </c>
      <c r="D29" s="71" t="n"/>
      <c r="E29" s="71" t="n"/>
      <c r="F29" s="71" t="n"/>
      <c r="G29" s="71" t="n"/>
      <c r="H29" s="71" t="n"/>
      <c r="I29" s="71" t="n"/>
      <c r="J29" s="8" t="n"/>
    </row>
    <row r="31" ht="30" customHeight="1">
      <c r="B31" s="83" t="inlineStr">
        <is>
          <t>⚙️  BONNES PRATIQUES</t>
        </is>
      </c>
    </row>
    <row r="32" ht="22" customHeight="1">
      <c r="B32" s="84" t="inlineStr">
        <is>
          <t xml:space="preserve">  ▸  Mise à jour régulière</t>
        </is>
      </c>
      <c r="C32" s="70" t="inlineStr">
        <is>
          <t>Effectuez une mise à jour quotidienne des quantités pour maintenir la fiabilité du stock.</t>
        </is>
      </c>
      <c r="D32" s="71" t="n"/>
      <c r="E32" s="71" t="n"/>
      <c r="F32" s="71" t="n"/>
      <c r="G32" s="71" t="n"/>
      <c r="H32" s="71" t="n"/>
      <c r="I32" s="71" t="n"/>
      <c r="J32" s="8" t="n"/>
    </row>
    <row r="33" ht="22" customHeight="1">
      <c r="B33" s="85" t="inlineStr">
        <is>
          <t xml:space="preserve">  ▸  Inventaire physique</t>
        </is>
      </c>
      <c r="C33" s="73" t="inlineStr">
        <is>
          <t>Procédez à un inventaire physique mensuel et corrigez les écarts dans l'onglet Inventaire.</t>
        </is>
      </c>
      <c r="D33" s="71" t="n"/>
      <c r="E33" s="71" t="n"/>
      <c r="F33" s="71" t="n"/>
      <c r="G33" s="71" t="n"/>
      <c r="H33" s="71" t="n"/>
      <c r="I33" s="71" t="n"/>
      <c r="J33" s="8" t="n"/>
    </row>
    <row r="34" ht="22" customHeight="1">
      <c r="B34" s="84" t="inlineStr">
        <is>
          <t xml:space="preserve">  ▸  Sauvegarde</t>
        </is>
      </c>
      <c r="C34" s="70" t="inlineStr">
        <is>
          <t>Sauvegardez le fichier Excel régulièrement et conservez un historique mensuel.</t>
        </is>
      </c>
      <c r="D34" s="71" t="n"/>
      <c r="E34" s="71" t="n"/>
      <c r="F34" s="71" t="n"/>
      <c r="G34" s="71" t="n"/>
      <c r="H34" s="71" t="n"/>
      <c r="I34" s="71" t="n"/>
      <c r="J34" s="8" t="n"/>
    </row>
    <row r="35" ht="22" customHeight="1">
      <c r="B35" s="85" t="inlineStr">
        <is>
          <t xml:space="preserve">  ▸  Seuils d'alerte</t>
        </is>
      </c>
      <c r="C35" s="73" t="inlineStr">
        <is>
          <t>Définissez des stocks minimum réalistes en tenant compte des délais de livraison fournisseurs.</t>
        </is>
      </c>
      <c r="D35" s="71" t="n"/>
      <c r="E35" s="71" t="n"/>
      <c r="F35" s="71" t="n"/>
      <c r="G35" s="71" t="n"/>
      <c r="H35" s="71" t="n"/>
      <c r="I35" s="71" t="n"/>
      <c r="J35" s="8" t="n"/>
    </row>
    <row r="37" ht="10" customHeight="1"/>
    <row r="38" ht="28" customHeight="1">
      <c r="B38" s="86" t="inlineStr">
        <is>
          <t>© 2026 — Modèle Gestion des Stocks  |  Généré le 03/03/2026  |  Usage professionnel</t>
        </is>
      </c>
    </row>
  </sheetData>
  <mergeCells count="29">
    <mergeCell ref="B2:J2"/>
    <mergeCell ref="B3:J3"/>
    <mergeCell ref="B5:J5"/>
    <mergeCell ref="C6:J6"/>
    <mergeCell ref="C7:J7"/>
    <mergeCell ref="C8:J8"/>
    <mergeCell ref="B10:J10"/>
    <mergeCell ref="C11:J11"/>
    <mergeCell ref="C12:J12"/>
    <mergeCell ref="C13:J13"/>
    <mergeCell ref="C14:J14"/>
    <mergeCell ref="B16:J16"/>
    <mergeCell ref="C17:J17"/>
    <mergeCell ref="C18:J18"/>
    <mergeCell ref="C19:J19"/>
    <mergeCell ref="B21:J21"/>
    <mergeCell ref="C22:J22"/>
    <mergeCell ref="C23:J23"/>
    <mergeCell ref="C24:J24"/>
    <mergeCell ref="B26:J26"/>
    <mergeCell ref="C27:J27"/>
    <mergeCell ref="C28:J28"/>
    <mergeCell ref="C29:J29"/>
    <mergeCell ref="B31:J31"/>
    <mergeCell ref="C32:J32"/>
    <mergeCell ref="C33:J33"/>
    <mergeCell ref="C34:J34"/>
    <mergeCell ref="C35:J35"/>
    <mergeCell ref="B38:J3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Modèle Excel Professionnel</dc:creator>
  <dc:title xmlns:dc="http://purl.org/dc/elements/1.1/">Modèle Inventaire Stock</dc:title>
  <dc:description xmlns:dc="http://purl.org/dc/elements/1.1/">Inventaire complet — 03/03/2026</dc:description>
  <dc:subject xmlns:dc="http://purl.org/dc/elements/1.1/">Gestion des stocks professionnelle</dc:subject>
  <dcterms:created xmlns:dcterms="http://purl.org/dc/terms/" xmlns:xsi="http://www.w3.org/2001/XMLSchema-instance" xsi:type="dcterms:W3CDTF">2026-03-03T20:30:30Z</dcterms:created>
  <dcterms:modified xmlns:dcterms="http://purl.org/dc/terms/" xmlns:xsi="http://www.w3.org/2001/XMLSchema-instance" xsi:type="dcterms:W3CDTF">2026-03-03T20:30:30Z</dcterms:modified>
</cp:coreProperties>
</file>